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9630"/>
  </bookViews>
  <sheets>
    <sheet name="Biểu 01" sheetId="1" r:id="rId1"/>
    <sheet name="Sheet2" sheetId="2" state="hidden" r:id="rId2"/>
    <sheet name="Sheet3" sheetId="3" state="hidden" r:id="rId3"/>
    <sheet name="biểu 02" sheetId="4" r:id="rId4"/>
  </sheets>
  <externalReferences>
    <externalReference r:id="rId5"/>
  </externalReferences>
  <definedNames>
    <definedName name="_xlnm.Print_Area" localSheetId="0">'Biểu 01'!$A$1:$R$33</definedName>
    <definedName name="_xlnm.Print_Area" localSheetId="3">'biểu 02'!$A$1:$L$25</definedName>
    <definedName name="_xlnm.Print_Titles" localSheetId="0">'Biểu 01'!$4:$5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L26" i="1" l="1"/>
  <c r="I23" i="1" l="1"/>
  <c r="Q22" i="1" l="1"/>
  <c r="I22" i="1" s="1"/>
  <c r="J25" i="1"/>
  <c r="K25" i="1"/>
  <c r="L25" i="1"/>
  <c r="I27" i="1"/>
  <c r="Q21" i="1" l="1"/>
  <c r="A3" i="4"/>
  <c r="L10" i="1"/>
  <c r="I10" i="1" s="1"/>
  <c r="Q6" i="1" l="1"/>
  <c r="I21" i="1"/>
  <c r="S14" i="1"/>
  <c r="S15" i="1" s="1"/>
  <c r="S9" i="1" l="1"/>
  <c r="S12" i="1"/>
  <c r="S26" i="1" l="1"/>
  <c r="J30" i="1"/>
  <c r="K30" i="1"/>
  <c r="L31" i="1"/>
  <c r="I31" i="1" s="1"/>
  <c r="I30" i="1" s="1"/>
  <c r="L30" i="1" l="1"/>
  <c r="L24" i="1" s="1"/>
  <c r="J32" i="1"/>
  <c r="K32" i="1"/>
  <c r="L32" i="1"/>
  <c r="S20" i="1" s="1"/>
  <c r="M32" i="1"/>
  <c r="N32" i="1"/>
  <c r="O32" i="1"/>
  <c r="P32" i="1"/>
  <c r="R32" i="1"/>
  <c r="I33" i="1"/>
  <c r="I32" i="1" s="1"/>
  <c r="H14" i="4" l="1"/>
  <c r="I14" i="4"/>
  <c r="K22" i="4"/>
  <c r="K23" i="4"/>
  <c r="K24" i="4"/>
  <c r="K25" i="4"/>
  <c r="K21" i="4"/>
  <c r="H20" i="4"/>
  <c r="I20" i="4"/>
  <c r="J20" i="4"/>
  <c r="H13" i="4"/>
  <c r="I13" i="4"/>
  <c r="J13" i="4"/>
  <c r="K20" i="4" l="1"/>
  <c r="J12" i="4"/>
  <c r="I12" i="4"/>
  <c r="K12" i="4" s="1"/>
  <c r="H12" i="4"/>
  <c r="J24" i="1" l="1"/>
  <c r="K24" i="1"/>
  <c r="M25" i="1"/>
  <c r="N25" i="1"/>
  <c r="O25" i="1"/>
  <c r="P25" i="1"/>
  <c r="R25" i="1"/>
  <c r="J12" i="1"/>
  <c r="K12" i="1"/>
  <c r="L12" i="1"/>
  <c r="M12" i="1"/>
  <c r="N12" i="1"/>
  <c r="O12" i="1"/>
  <c r="P12" i="1"/>
  <c r="J9" i="1"/>
  <c r="K9" i="1"/>
  <c r="L9" i="1"/>
  <c r="M9" i="1"/>
  <c r="N9" i="1"/>
  <c r="O9" i="1"/>
  <c r="P9" i="1"/>
  <c r="K8" i="1" l="1"/>
  <c r="L8" i="1"/>
  <c r="J8" i="1"/>
  <c r="M24" i="1"/>
  <c r="N24" i="1"/>
  <c r="O24" i="1"/>
  <c r="P24" i="1"/>
  <c r="R24" i="1"/>
  <c r="I20" i="1"/>
  <c r="I26" i="1"/>
  <c r="I25" i="1" s="1"/>
  <c r="I17" i="1"/>
  <c r="J19" i="1"/>
  <c r="J18" i="1" s="1"/>
  <c r="K19" i="1"/>
  <c r="K18" i="1" s="1"/>
  <c r="L19" i="1"/>
  <c r="L18" i="1" s="1"/>
  <c r="M19" i="1"/>
  <c r="M18" i="1" s="1"/>
  <c r="N19" i="1"/>
  <c r="N18" i="1" s="1"/>
  <c r="O19" i="1"/>
  <c r="O18" i="1" s="1"/>
  <c r="P19" i="1"/>
  <c r="P18" i="1" s="1"/>
  <c r="R19" i="1"/>
  <c r="R18" i="1" s="1"/>
  <c r="J15" i="1"/>
  <c r="J14" i="1" s="1"/>
  <c r="K15" i="1"/>
  <c r="K14" i="1" s="1"/>
  <c r="L15" i="1"/>
  <c r="L14" i="1" s="1"/>
  <c r="M15" i="1"/>
  <c r="M14" i="1" s="1"/>
  <c r="N15" i="1"/>
  <c r="N14" i="1" s="1"/>
  <c r="I9" i="1"/>
  <c r="C18" i="3"/>
  <c r="C33" i="3"/>
  <c r="C30" i="3" s="1"/>
  <c r="C28" i="3"/>
  <c r="C25" i="3"/>
  <c r="C21" i="3"/>
  <c r="C10" i="3"/>
  <c r="C9" i="3" s="1"/>
  <c r="C8" i="3"/>
  <c r="E18" i="3" l="1"/>
  <c r="I19" i="1"/>
  <c r="I18" i="1" s="1"/>
  <c r="L7" i="1"/>
  <c r="L6" i="1" s="1"/>
  <c r="U8" i="1" s="1"/>
  <c r="K7" i="1"/>
  <c r="K6" i="1" s="1"/>
  <c r="I24" i="1"/>
  <c r="C7" i="3"/>
  <c r="D127" i="2" l="1"/>
  <c r="C127" i="2"/>
  <c r="D124" i="2"/>
  <c r="D123" i="2" s="1"/>
  <c r="C124" i="2"/>
  <c r="E122" i="2"/>
  <c r="E121" i="2"/>
  <c r="E120" i="2"/>
  <c r="E119" i="2"/>
  <c r="D118" i="2"/>
  <c r="C118" i="2"/>
  <c r="E117" i="2"/>
  <c r="E116" i="2"/>
  <c r="E115" i="2"/>
  <c r="E114" i="2"/>
  <c r="E113" i="2"/>
  <c r="E112" i="2"/>
  <c r="E111" i="2"/>
  <c r="E110" i="2"/>
  <c r="E109" i="2"/>
  <c r="E108" i="2"/>
  <c r="E107" i="2"/>
  <c r="E106" i="2"/>
  <c r="D105" i="2"/>
  <c r="C105" i="2"/>
  <c r="E104" i="2"/>
  <c r="E103" i="2"/>
  <c r="E102" i="2"/>
  <c r="E101" i="2"/>
  <c r="E100" i="2"/>
  <c r="E99" i="2"/>
  <c r="E98" i="2"/>
  <c r="E97" i="2"/>
  <c r="E96" i="2"/>
  <c r="E95" i="2"/>
  <c r="E94" i="2"/>
  <c r="E93" i="2"/>
  <c r="D92" i="2"/>
  <c r="C92" i="2"/>
  <c r="E91" i="2"/>
  <c r="E90" i="2" s="1"/>
  <c r="D90" i="2"/>
  <c r="C90" i="2"/>
  <c r="E89" i="2"/>
  <c r="E88" i="2"/>
  <c r="E87" i="2"/>
  <c r="E86" i="2"/>
  <c r="E85" i="2"/>
  <c r="E84" i="2"/>
  <c r="E83" i="2"/>
  <c r="E82" i="2"/>
  <c r="E81" i="2"/>
  <c r="E80" i="2"/>
  <c r="E79" i="2"/>
  <c r="E78" i="2"/>
  <c r="E77" i="2"/>
  <c r="E76" i="2"/>
  <c r="E75" i="2"/>
  <c r="E74" i="2"/>
  <c r="D73" i="2"/>
  <c r="C73" i="2"/>
  <c r="E72" i="2"/>
  <c r="E71" i="2"/>
  <c r="E70" i="2"/>
  <c r="E69" i="2"/>
  <c r="E68" i="2"/>
  <c r="D67" i="2"/>
  <c r="C67" i="2"/>
  <c r="E66" i="2"/>
  <c r="E65" i="2"/>
  <c r="E64" i="2" s="1"/>
  <c r="D64" i="2"/>
  <c r="C64" i="2"/>
  <c r="G63" i="2"/>
  <c r="F63" i="2"/>
  <c r="E62" i="2"/>
  <c r="E60" i="2" s="1"/>
  <c r="D60" i="2"/>
  <c r="C60" i="2"/>
  <c r="E59" i="2"/>
  <c r="E58" i="2"/>
  <c r="E57" i="2"/>
  <c r="E56" i="2"/>
  <c r="E55" i="2"/>
  <c r="E54" i="2"/>
  <c r="E53" i="2"/>
  <c r="E52" i="2"/>
  <c r="E51" i="2"/>
  <c r="D50" i="2"/>
  <c r="C50" i="2"/>
  <c r="E49" i="2"/>
  <c r="E48" i="2"/>
  <c r="D47" i="2"/>
  <c r="C47" i="2"/>
  <c r="E46" i="2"/>
  <c r="E43" i="2" s="1"/>
  <c r="E42" i="2" s="1"/>
  <c r="E45" i="2"/>
  <c r="E44" i="2"/>
  <c r="D43" i="2"/>
  <c r="D42" i="2" s="1"/>
  <c r="C43" i="2"/>
  <c r="C42" i="2" s="1"/>
  <c r="E41" i="2"/>
  <c r="E40" i="2"/>
  <c r="E39" i="2"/>
  <c r="E38" i="2" s="1"/>
  <c r="E37" i="2" s="1"/>
  <c r="D38" i="2"/>
  <c r="D37" i="2" s="1"/>
  <c r="C38" i="2"/>
  <c r="C37" i="2"/>
  <c r="E35" i="2"/>
  <c r="E34" i="2" s="1"/>
  <c r="D34" i="2"/>
  <c r="C34" i="2"/>
  <c r="E33" i="2"/>
  <c r="E32" i="2"/>
  <c r="E31" i="2" s="1"/>
  <c r="D31" i="2"/>
  <c r="D30" i="2" s="1"/>
  <c r="D29" i="2" s="1"/>
  <c r="C31" i="2"/>
  <c r="E27" i="2"/>
  <c r="E26" i="2" s="1"/>
  <c r="E25" i="2" s="1"/>
  <c r="D26" i="2"/>
  <c r="D25" i="2" s="1"/>
  <c r="C26" i="2"/>
  <c r="C25" i="2" s="1"/>
  <c r="E22" i="2"/>
  <c r="E21" i="2"/>
  <c r="E20" i="2"/>
  <c r="C19" i="2"/>
  <c r="E19" i="2" s="1"/>
  <c r="E18" i="2"/>
  <c r="C17" i="2"/>
  <c r="E17" i="2" s="1"/>
  <c r="E16" i="2"/>
  <c r="E15" i="2"/>
  <c r="C14" i="2"/>
  <c r="E14" i="2" s="1"/>
  <c r="E13" i="2"/>
  <c r="E12" i="2"/>
  <c r="D11" i="2"/>
  <c r="A5" i="2"/>
  <c r="C36" i="2" l="1"/>
  <c r="C30" i="2"/>
  <c r="C29" i="2" s="1"/>
  <c r="E47" i="2"/>
  <c r="D36" i="2"/>
  <c r="D28" i="2" s="1"/>
  <c r="D24" i="2" s="1"/>
  <c r="D23" i="2" s="1"/>
  <c r="D10" i="2" s="1"/>
  <c r="E36" i="2"/>
  <c r="E30" i="2"/>
  <c r="E29" i="2" s="1"/>
  <c r="E50" i="2"/>
  <c r="E67" i="2"/>
  <c r="E63" i="2" s="1"/>
  <c r="E105" i="2"/>
  <c r="C123" i="2"/>
  <c r="D63" i="2"/>
  <c r="C11" i="2"/>
  <c r="E73" i="2"/>
  <c r="C63" i="2"/>
  <c r="C28" i="2" s="1"/>
  <c r="C24" i="2" s="1"/>
  <c r="C23" i="2" s="1"/>
  <c r="E92" i="2"/>
  <c r="I92" i="2" s="1"/>
  <c r="E118" i="2"/>
  <c r="E11" i="2"/>
  <c r="E28" i="2" l="1"/>
  <c r="E24" i="2" s="1"/>
  <c r="E23" i="2" s="1"/>
  <c r="E128" i="2" s="1"/>
  <c r="C10" i="2"/>
  <c r="E130" i="2"/>
  <c r="F130" i="2" s="1"/>
  <c r="E129" i="2"/>
  <c r="F129" i="2" s="1"/>
  <c r="E127" i="2"/>
  <c r="F128" i="2"/>
  <c r="F127" i="2" s="1"/>
  <c r="E125" i="2"/>
  <c r="E10" i="2"/>
  <c r="E126" i="2"/>
  <c r="F126" i="2" s="1"/>
  <c r="F125" i="2" l="1"/>
  <c r="F124" i="2" s="1"/>
  <c r="F123" i="2" s="1"/>
  <c r="E124" i="2"/>
  <c r="E123" i="2" s="1"/>
  <c r="I16" i="1" l="1"/>
  <c r="I15" i="1" s="1"/>
  <c r="I14" i="1" s="1"/>
  <c r="I13" i="1"/>
  <c r="I8" i="1"/>
  <c r="O14" i="1"/>
  <c r="P14" i="1"/>
  <c r="J11" i="1"/>
  <c r="J7" i="1" s="1"/>
  <c r="J6" i="1" s="1"/>
  <c r="M11" i="1"/>
  <c r="N11" i="1"/>
  <c r="O11" i="1"/>
  <c r="P11" i="1"/>
  <c r="M8" i="1"/>
  <c r="N8" i="1"/>
  <c r="O8" i="1"/>
  <c r="P8" i="1"/>
  <c r="N7" i="1" l="1"/>
  <c r="N6" i="1" s="1"/>
  <c r="M7" i="1"/>
  <c r="M6" i="1" s="1"/>
  <c r="I11" i="1"/>
  <c r="I6" i="1" s="1"/>
  <c r="I12" i="1"/>
  <c r="O7" i="1" l="1"/>
  <c r="O6" i="1" s="1"/>
  <c r="P7" i="1"/>
  <c r="P6" i="1" s="1"/>
</calcChain>
</file>

<file path=xl/sharedStrings.xml><?xml version="1.0" encoding="utf-8"?>
<sst xmlns="http://schemas.openxmlformats.org/spreadsheetml/2006/main" count="305" uniqueCount="243">
  <si>
    <t>STT</t>
  </si>
  <si>
    <t>Nội Dung</t>
  </si>
  <si>
    <t>Số tiền</t>
  </si>
  <si>
    <t>Ghi chú</t>
  </si>
  <si>
    <t>Nguồn vốn</t>
  </si>
  <si>
    <t>Sự nghiệp giao thông</t>
  </si>
  <si>
    <t>Sự nghiệp thủy lợi</t>
  </si>
  <si>
    <t>-</t>
  </si>
  <si>
    <t>Sự nghiệp kinh tế</t>
  </si>
  <si>
    <t>a</t>
  </si>
  <si>
    <t>b</t>
  </si>
  <si>
    <t>c</t>
  </si>
  <si>
    <t>Sự nghiệp kinh tế khác</t>
  </si>
  <si>
    <t>Bổ sung kinh phí thực hiện bầu cử nhiệm kỳ 2026-2031</t>
  </si>
  <si>
    <t>Sự nghiệp Văn hóa</t>
  </si>
  <si>
    <t>BIỂU TỔNG HỢP PHÂN BỔ KINH PHÍ THỰC HIỆN NHIỆM VỤ PHÁT SINH NĂM 2026</t>
  </si>
  <si>
    <t>Tăng thu NS năm 2025 chuyển nguồn sang năm 2026</t>
  </si>
  <si>
    <t>Tiết kiệm chi NS năm 2025 chuyển nguồn sang năm 2026</t>
  </si>
  <si>
    <t xml:space="preserve">Dự phòng năm 2026 </t>
  </si>
  <si>
    <t>Tổng cộng</t>
  </si>
  <si>
    <t>Đơn vị tính: Đồng</t>
  </si>
  <si>
    <t>Chương</t>
  </si>
  <si>
    <t>Loại</t>
  </si>
  <si>
    <t xml:space="preserve">Khoản </t>
  </si>
  <si>
    <t>Nguồn</t>
  </si>
  <si>
    <t>Mã CTMT DA</t>
  </si>
  <si>
    <t>Quản lý Nhà nước</t>
  </si>
  <si>
    <t xml:space="preserve">Mã QHNS </t>
  </si>
  <si>
    <t xml:space="preserve"> Kinh phí mua sắm các trang thiết bị phục vụ các hoạt động Văn hóa, Văn nghệ, Thể thao, Truyền thông (Giàn không gian, tăng âm,loa đài, đèn chiếu sáng, nhà khung, thuyền đuôi én, máy ảnh...)</t>
  </si>
  <si>
    <t>Phu tiêu độc, khử trùng môi trường đợt 1</t>
  </si>
  <si>
    <t>Kinh phí tiêm vắc xin phòng bệnh gia súc đợt 1 năm 2026</t>
  </si>
  <si>
    <t>Trung tâm dịch vụ tổng hợp</t>
  </si>
  <si>
    <t>PHƯƠNG ÁN SỬ DỤNG KINH PHÍ TĂNG THU,  TIẾT KIỆM CHI NGÂN SÁCH NĂM 2025, CHUYỂN NGUỒN SANG NĂM 2026 SỬ DỤNG</t>
  </si>
  <si>
    <t>(Kèm theo Quyết định số      QĐ-UBND ngày     /      /2023 của UBND huyện Nậm Nhùn)</t>
  </si>
  <si>
    <t>(Kèm theo Tờ trình số       TTr-UBND ngày      /4/2024 của UBND huyện Nậm Nhùn)</t>
  </si>
  <si>
    <t>(Kèm theo Nghị quyết số      NQ-HĐND ngày     /      /2023 của HĐND huyện Nậm Nhùn)</t>
  </si>
  <si>
    <t>(Kèm theo Tờ trình số       /TTr-PKT ngày       /3/2026 của Phòng kinh tế xã Nậm Hàng)</t>
  </si>
  <si>
    <t>Đơn vị: Đồng</t>
  </si>
  <si>
    <t>(Kèm theo Tờ trình số       /TTr-UBND ngày       /3/2026 của Ủy ban Nhân dân xã Nậm Hàng)</t>
  </si>
  <si>
    <t>Nội dung chi</t>
  </si>
  <si>
    <t xml:space="preserve">Tổng dự toán </t>
  </si>
  <si>
    <t>Kinh phí đã thực hiện</t>
  </si>
  <si>
    <t>Kinh phí còn lại</t>
  </si>
  <si>
    <t>Chuyển nguồn dự toán</t>
  </si>
  <si>
    <t>A</t>
  </si>
  <si>
    <t>B</t>
  </si>
  <si>
    <t>PHẦN I: TỔNG KINH PHÍ TĂNG THU, TIẾT KIỆM CHI NĂM 2025</t>
  </si>
  <si>
    <t>TĂNG THU NGÂN SÁCH</t>
  </si>
  <si>
    <t>Dự toán thu ngân sách không kể tiền thu sử dụng đất năm 2025</t>
  </si>
  <si>
    <t>Lệ phí trước bạ</t>
  </si>
  <si>
    <t>Các loại phí, lệ phí</t>
  </si>
  <si>
    <t>Thu phí, lệ phí huyện</t>
  </si>
  <si>
    <t>Thu phí, lệ phí xã</t>
  </si>
  <si>
    <t>Các khoản thu về nhà, đất</t>
  </si>
  <si>
    <t>Thuế sử dụng đất phi nông nghiệp</t>
  </si>
  <si>
    <t>Thu khác ngân sách</t>
  </si>
  <si>
    <t>Thu hồi các khoản chi năm trước</t>
  </si>
  <si>
    <t>Thu khác còn lại</t>
  </si>
  <si>
    <t>Thu từ quỹ đất công ích và thu hoa lợi công sản khác</t>
  </si>
  <si>
    <t>Thu từ quỹ đất công ích, thu hoa lợi, công sản tại xã (không bao gồm thu hỗ trợ khi Nhà nước thu hồi đất công ích của xã, phường theo chếđộ quy định)</t>
  </si>
  <si>
    <t>TIẾT KIỆM CHI NGÂN SÁCH</t>
  </si>
  <si>
    <t>I</t>
  </si>
  <si>
    <t>CÂN ĐỐI NGÂN SÁCH</t>
  </si>
  <si>
    <t>Chi đầu tư phát triển</t>
  </si>
  <si>
    <t>a)</t>
  </si>
  <si>
    <t>3. Chi đầu tư từ nguồn xổ số kiến thiết</t>
  </si>
  <si>
    <t>Đường vào nghĩa địa bản Nậm Dòn, xã Nậm Hàng (Nguồn thu sổ xố kiến thiết) (Mã DA: 8122288)</t>
  </si>
  <si>
    <t>Chi thường xuyên</t>
  </si>
  <si>
    <t>1. Sự nghiệp kinh tế</t>
  </si>
  <si>
    <t>1.1. Theo định mức 7% chi thường xuyên</t>
  </si>
  <si>
    <t xml:space="preserve">a) Sự nghiệp giao thông </t>
  </si>
  <si>
    <t>Duy tu bảo dưỡng thường xuyên các tuyến đường bộ và  08 cầu treo dân sinh do huyện quản lý năm 2025</t>
  </si>
  <si>
    <t>Hỗ trợ kinh phí duy tu, bảo dưỡng, phát quang các tuyến đường do xã quản lý</t>
  </si>
  <si>
    <t xml:space="preserve">b) Sự nghiệp kinh tế khác </t>
  </si>
  <si>
    <t>+ Kinh phí vệ sinh môi trường</t>
  </si>
  <si>
    <t>2.Chi sự nghiệp giáo dục - đào tạo và dạy nghề</t>
  </si>
  <si>
    <t xml:space="preserve"> 2.1 Sự nghiệp giáo dục</t>
  </si>
  <si>
    <t>Phòng Văn hóa xã Hội</t>
  </si>
  <si>
    <t>- Kịnh phí vận chuyển gạo</t>
  </si>
  <si>
    <t>- Hỗ trợ kinh phí sửa chữa, mua sắm trang thiết bị dạy học cho các trường vùng ĐBKK, trường dự kiến đạt chuẩn quốc gia, duy trì trường chuẩn và cơ sở vật chất các trường, lớp học (Đã bao gồm kinh phí thực hiện Đề án dạy và học ngoại ngữ trong hệ thống giáo dục quốc dân giai đoạn 2017 - 2025 theo Quyết định số 1728/QĐ-UBND ngày 28/12/2018 của UBND tỉnh; kinh phí đối ứng thực hiện các Chương trình MTQG)</t>
  </si>
  <si>
    <t>- Kinh phí khen thưởng</t>
  </si>
  <si>
    <t xml:space="preserve"> 2.2 Sự nghiệp đào tạo và dạy nghề</t>
  </si>
  <si>
    <t>Trường chính trị Nậm Hàng</t>
  </si>
  <si>
    <t xml:space="preserve"> Kinh phí đào tạo, bồi dưỡng cán bộ, công chức, viên chức theo kế hoạch của cấp thẩm quyền và kinh phí thực hiện chính sách hỗ trợ đào tạo, bồi dưỡng, cán bộ, công chức, viên chức người dân tộc thiểu số trên địa bàn tỉnh theo Nghị quyết số 23/2023/NQ-HĐND ngày 13/7/2023 của Hội đồng nhân dân tỉnh</t>
  </si>
  <si>
    <t>Hỗ trợ cho các cơ sở đào tạo, bồi dưỡng những người không hưởng lương từ ngân sách nhà nước tham gia công tác đào tạo lý luận chính trị, bồi dưỡng nghiệp vụ trên địa bàn tỉnh theo Nghị quyết số 43/2023/NQ-HĐND ngày 17/10/2023 của Hội đồng nhân dân tỉnh.</t>
  </si>
  <si>
    <t xml:space="preserve">Hội nghị báo cáo viên cấp huyện </t>
  </si>
  <si>
    <t>3. Sự nghiệp văn hoá - thông tin</t>
  </si>
  <si>
    <t>-Kinh phí tiết kiệm 10% chi thường xuyên thực hiện CCTL</t>
  </si>
  <si>
    <t>- Kinh phí tự chủ</t>
  </si>
  <si>
    <t>4. Sự nghiệp truyền thanh - truyền hình</t>
  </si>
  <si>
    <t>- Kinh phí tiết kiệm 10% chi thường xuyên thực hiện CCTL</t>
  </si>
  <si>
    <t>- Chế độ khen thưởng theo NĐ 73</t>
  </si>
  <si>
    <t>- Chi bồi dưỡng hiện vật</t>
  </si>
  <si>
    <t>- Hỗ trợ tiền điện trạm Mường Mô, Trung tâm, các cụm loa, thẻ K+</t>
  </si>
  <si>
    <t>- Kinh phí đồng phục, trang phục, bảo hộ</t>
  </si>
  <si>
    <t>- Bảo hiểm phòng cháy, chữa cháy</t>
  </si>
  <si>
    <t xml:space="preserve">- Chi hỗ trợ tiền nhuận bút </t>
  </si>
  <si>
    <t>- Kinh phí hoạt động công tác Đảng của các tổ chức cơ sở đảng theo QĐ số 99-QĐ/TW ngày 30/5/2012 của Ban Chấp hành trung ương Đảng</t>
  </si>
  <si>
    <t xml:space="preserve">5. Sự nghiệp thể dục thể thao </t>
  </si>
  <si>
    <t>'- Kinh phí tiết kiệm 10% chi thường xuyên thực hiện CCTL</t>
  </si>
  <si>
    <t>- Kinh phí tham gia các hoạt động thể thao, các giải thi đấu cấp tỉnh</t>
  </si>
  <si>
    <r>
      <t>6. Quản lý hành chính</t>
    </r>
    <r>
      <rPr>
        <b/>
        <vertAlign val="superscript"/>
        <sz val="12"/>
        <rFont val="Times New Roman"/>
        <family val="1"/>
      </rPr>
      <t xml:space="preserve"> </t>
    </r>
  </si>
  <si>
    <t>Văn phòng Văn hóa xã hội</t>
  </si>
  <si>
    <t>-  Kinh phí quản lý, duy tu bảo dưỡng nghĩa trang, hoạt động thăm viếng nghĩa trang liệt sỹ huyện và tổ chức các hoạt động binh liệt sỹ</t>
  </si>
  <si>
    <t>- Kinh phí trung tâm học tập cộng đồng</t>
  </si>
  <si>
    <t>Phòng Kinh Tế</t>
  </si>
  <si>
    <t xml:space="preserve">Nâng cấp sửa chữa máy móc trang thiết bị </t>
  </si>
  <si>
    <t>- Kinh phí nâng cấp, bảo trì, cài đặt các phần mềm phục vụ công tác chuyên môn theo quy định</t>
  </si>
  <si>
    <t>Kinh phí mua sắm bổ xung trang thiết bị làm việc tại trụ sở làm việc(QĐ số 805/341/12) (TT Nậm Nhùn)</t>
  </si>
  <si>
    <t>Kinh phí khắc phục hư hỏng sau mưa mùa lũ năm 2024 công trình thủy lợi Na Co Hát, thị trấn Nậm Nhùn(805/283/12)</t>
  </si>
  <si>
    <t>Khắc phục hư hỏng sau mùa lu năm 2024 công trinh thuy lợi Nậm pồ xã Nậm manh</t>
  </si>
  <si>
    <t xml:space="preserve">Văn phòng HDND - UBND </t>
  </si>
  <si>
    <t xml:space="preserve">- Kinh phí chi cho công tác khảo sát, giám sát </t>
  </si>
  <si>
    <t>- Kinh phí viết bài tham bồi dưỡng, phục vụ các cuộc họp thường trực và các ban của HĐND</t>
  </si>
  <si>
    <t>- Kinh phí sửa chữa, bảo dưỡng, bảo hiểm, đăng kiểm, thay dầu, rửa xe ô tô</t>
  </si>
  <si>
    <t>- Kinh phí đặc thù: Xăng xe, tiếp khách, công tác phí, vật tư văn phòng, văn phòng phẩm, sửa chữa trang thiết bị, cước phí Internet, cước phí dịch vụ hội nghị truyền hình trực tuyến phục vụ hoạt động chung của Văn phòng HĐND - UBND huyện và một số nhiệm vụ khác do Thường trực HĐND - UBND huyện quyết định</t>
  </si>
  <si>
    <t>- Kinh phí thuê dọn dẹp vệ sinh trụ sở HĐND-UBND huyện; tiền điện trụ sở Huyện ủy, HĐND-UBND huyện; tiền nước trụ sở HĐND-UBND huyện</t>
  </si>
  <si>
    <t>- Kinh phí vận hành, duy trì máy phát điện</t>
  </si>
  <si>
    <t>- Kinh phí xây dựng dự thảo, sửa đổi bổ sung, ban hành mới thay thế văn bản quy phạm pháp luật theo Nghị quyết số 09/2023/NQ-HĐND ngày 20/3/2023</t>
  </si>
  <si>
    <t>- Phụ cấp đại biểu HĐND</t>
  </si>
  <si>
    <t>- Kinh phí hoạt động của HĐND</t>
  </si>
  <si>
    <t>- Kinh phí tiếp công dân, xử lý đơn thư khiếu nại, tố cáo, kiến nghị, phản ánh trên địa bàn tỉnh Lai Châu theo QĐ số 39/2017/QĐ-UBND.</t>
  </si>
  <si>
    <t>- Kinh phí hội đồng giáo dục pháp luật xã</t>
  </si>
  <si>
    <t>- Kinh phí hỗ trợ hoạt động của tổ hòa giải</t>
  </si>
  <si>
    <t>- Kinh phí tổ chức Đại hội Đảng bộ các cấp nhiệm kỳ 2025-2030</t>
  </si>
  <si>
    <t>Kinh phí làm cửa sắt để đảm bảo an toàn cho vũ khí Quân sự</t>
  </si>
  <si>
    <t>Làm bảng biểu, biển hiệu, biển chức danh xã mới và mua Ghế lãnh đạo HĐND - UBND; sửa chữa phòng khách của HĐND - UBND xã</t>
  </si>
  <si>
    <t>Trung tâm PC Hàng Chính công</t>
  </si>
  <si>
    <t xml:space="preserve">- Kinh phí đảm bảo hoạt động  kiểm soát thủ tục hành chính theo QĐ 24/2013/QĐ-UBND. </t>
  </si>
  <si>
    <t>Văn phòng Đảng ủy xã Nậm Hàng</t>
  </si>
  <si>
    <t>Kinh phí khen thưởng Đảng viên, tổ chức Đảng</t>
  </si>
  <si>
    <t>- Đặc thù: Xăng dầu, công tác phí, văn phòng phẩm, sửa chữa, lắp đặt trang thiết bị văn phòng, tiếp khách và thực hiện một số nhiệm vụ chi khác do Thường trực Huyện ủy quyết định.</t>
  </si>
  <si>
    <t>- Kinh phí BCĐ công tác tôn giáo</t>
  </si>
  <si>
    <t>- Hỗ trợ may đo trang phục</t>
  </si>
  <si>
    <t>- Kinh phí các cuộc kiểm tra, giám sát của cấp ủy</t>
  </si>
  <si>
    <t>- Kinh phí thực hiện Nghị quyết 15/NQ-TU của Tỉnh ủy về xóa bỏ hủ tục, phong tục tập quán lạc hậu xây dựng các nếp sống văn minh trong nhân dân các dân tộc tỉnh Lai Châu giai đoạn 2024-2030</t>
  </si>
  <si>
    <t>- Kinh phí hoạt động BCĐ 35</t>
  </si>
  <si>
    <t>- Kinh phí thuê dọn dẹp vệ sinh, tiền nước toà nhà Huyện uỷ</t>
  </si>
  <si>
    <t>- Kinh phí hoạt động quy chế dân chủ</t>
  </si>
  <si>
    <t>- Kinh phí chi trả chế độ hỗ trợ hàng tháng cho đảng viên được tặng Huy hiệu đảng từ 40 năm tuổi đảng trở lên theo Nghị quyết số 27/2022/NQ-HĐND ngày 20/7/2022 của Hội đồng nhân dân tỉnh</t>
  </si>
  <si>
    <t>ỦY BAN MTTQ xã</t>
  </si>
  <si>
    <t>Kinh phí tuyên truyền nghị quyết đại hội MTTQ xã và các đoàn thể</t>
  </si>
  <si>
    <t>Kinh phí Tổ chức Hội nghị Ủy viên Ủy ban MTTQVN xã  Và Tổ chức Hội nghị Ban Chấp hành các tổ chức chính trị- xã hội(Đoàn TN, Hội PN, HND và Cựu Chiến binh</t>
  </si>
  <si>
    <t>- Kinh phí đảm bảo thực hiện cuộc vận động của UBMTTQ VN cấp xã</t>
  </si>
  <si>
    <t>- Kinh phí hỗ trợ đối với Ban công tác mặt trận khu dân cư thực hiện cuộc vận động và các phong trào được phát động ở địa phương theo Nghị quyết số 22/2018/NQ-HĐND ngày 8/12/2018của HĐND tỉnh</t>
  </si>
  <si>
    <t>- Kinh phí đảm bảo hoạt động của ban thanh tra nhân dân</t>
  </si>
  <si>
    <t xml:space="preserve">Kỷ niệm 95 năm  ngày thành lập MTTQ VN cấp xã </t>
  </si>
  <si>
    <t>Tổng kết MTTQ và đoàn thể</t>
  </si>
  <si>
    <t>Tổ chức Tết Trung thu.</t>
  </si>
  <si>
    <t>Kinh phí Hội thao kỷ niệm 20/10/2025</t>
  </si>
  <si>
    <t>Hội nghị tổng kết đề án 939</t>
  </si>
  <si>
    <t>Hội nghị tổng kết đề án 1893</t>
  </si>
  <si>
    <t xml:space="preserve">Kinh phí thực hiện Đại hội đại biểu (MTTQ, HPN, HND,HCCB,ĐTN) </t>
  </si>
  <si>
    <t>7. Dự phòng ngân sách</t>
  </si>
  <si>
    <t>Khắc phục hậu quả thiên tai điểm sắp xếp ổn định dân cư bản Nậm Pồ, xã Nậm Manh</t>
  </si>
  <si>
    <t>Hỗ trợ kinh phí mua ống nước, rọ thép bản Nậm Dòn, Nậm Ty, Huổi Chát 01 để khắc phục thủy lợi cấp nước cho cây lúa</t>
  </si>
  <si>
    <t>Sửa chữa công trình nước sinh hoạt bản Nậm Pồ, bản huổi chát 01</t>
  </si>
  <si>
    <t>Hỗ trợ kinh phí tuyển quân, làm bản đồ tác chiến, vận chuyển trang phục dân quân tự vệ</t>
  </si>
  <si>
    <t>PHẦN II: PHƯƠNG ÁN SỬ DỤNG KINH PHÍ TĂNG THU, TIẾT KIỆM CHI NGÂN SÁCH 2025,</t>
  </si>
  <si>
    <t>TĂNG THU NGÂN SÁCH ĐỊA PHƯƠNG NĂM 2025</t>
  </si>
  <si>
    <t>Sử dụng 70% tạo nguồn cải cách tiền lương</t>
  </si>
  <si>
    <t>II</t>
  </si>
  <si>
    <t>Sử dụng 30% để thực hiện các nhiệm vụ theo quy định tại khoản 2, Điều 61, Luật ngân sách Nhà nước</t>
  </si>
  <si>
    <t>TIẾT KIỆM CHI NGÂN SÁCH NĂM 2025</t>
  </si>
  <si>
    <t>Để thực hiện các nhiệm vụ theo quy định tại khoản 2 điều 61 Luật ngân sách Nhà nước</t>
  </si>
  <si>
    <t>Sử dụng 30% để thực hiện các nhiệm vụ theo quy định tại khoản 2, Điều 59, Luật ngân sách Nhà nước</t>
  </si>
  <si>
    <t>BIỂU TỔNG HỢP CHI CHUYỂN NGUỒNG NGUỒN KINH PHÍ PHÂN BỔ CHƯA TIẾT NĂM 2025 SANG NĂM 2026</t>
  </si>
  <si>
    <t>( Kèm theo quyết định số         / QĐ- UBND ngày      tháng 2 năm 2026)</t>
  </si>
  <si>
    <t>s</t>
  </si>
  <si>
    <t>Tổng kinh phí</t>
  </si>
  <si>
    <t>CHI CÂN ĐỐI NGÂN SÁCH</t>
  </si>
  <si>
    <t xml:space="preserve">Các khoản tăng thu, tiết kiệm chi được phép chuyển năm sau theo quy định </t>
  </si>
  <si>
    <t>Theo Quyết định 639/QĐ- UBND ngày 11/11/2025</t>
  </si>
  <si>
    <t>Nguồn Dự phòng</t>
  </si>
  <si>
    <t>Trích lập từ nguồn chi thường xuyên</t>
  </si>
  <si>
    <t>UBND xã Nậm Hàng</t>
  </si>
  <si>
    <t>UBND TT Nậm Nhùn</t>
  </si>
  <si>
    <t>Tiết kiệm 10% chi thường xuyên, 50% chi hội nghị 6 tháng cuối năm 2021</t>
  </si>
  <si>
    <t>UBND xã Nậm Manh</t>
  </si>
  <si>
    <t>Kinh phí tăng thu tiết kiệm chi theo Khoản 2 Điều 59 Luật NSNN</t>
  </si>
  <si>
    <t xml:space="preserve"> Kinh phí thực hiện mua sắm trang thiết bị Trung tâm hành chính công và một số nội dung cần thiết khác khi thực hiện mô hình tổ chức chính quyền địa phương 02 cấp (các xã sau sắp xếp, hợp nhất) </t>
  </si>
  <si>
    <t>70% tăng thu để thực hiện cải cách tiền lương</t>
  </si>
  <si>
    <t>Tiết kiệm chi năm 2023 còn dư chuyển sang năm 2025</t>
  </si>
  <si>
    <t>Tiết kiệm chi năm 2024 còn dư chuyển 2025</t>
  </si>
  <si>
    <t>Nguồn giao trong năm 2025</t>
  </si>
  <si>
    <t>Hỗ trợ kinh phí thực hiện nhiệm vụ kiến thiết thị chính</t>
  </si>
  <si>
    <t>Số 3176/QĐ- UBND  ngày 25/12/2025 ( QĐ 848/QĐ - UBND ngày 29/12/2025)</t>
  </si>
  <si>
    <t>Phân bổ khắc phục hậu quả tiên tai , sạt lở năm 2025</t>
  </si>
  <si>
    <t>Quyết định số 3308/ QĐ UBND ngày 31/12/.2025</t>
  </si>
  <si>
    <t xml:space="preserve">Kinh phí chưa phân bổ </t>
  </si>
  <si>
    <t>Theo QĐ 640/QĐ- UBND ngày 11/11/2025, số 115/ QĐ -  UBND ngày 1/8/2025</t>
  </si>
  <si>
    <t>Phân hết cho tiêm phòng</t>
  </si>
  <si>
    <t>Phân hết</t>
  </si>
  <si>
    <t>Phòng Kinh tế</t>
  </si>
  <si>
    <t>Nguồn tăng thu, tiết kiệm chi chưa phân bổ chi tiết năm 2024 chuyển sang</t>
  </si>
  <si>
    <t>Dự phòng chưa phân bổ chi tết năm 2024 chuyển nguồn sang năm 2026</t>
  </si>
  <si>
    <t>ĐƠN VỊ: VĂN PHÒNG ĐẢNG ỦY XÃ NẬM HÀNG</t>
  </si>
  <si>
    <t>Mã đơn vị QHNS: 1160143</t>
  </si>
  <si>
    <t>Mã Kho bạc Nhà nước nơi giao dịch: 3168</t>
  </si>
  <si>
    <t>Mã địa bàn hành chính: 03434</t>
  </si>
  <si>
    <t>ĐVT:  đồng</t>
  </si>
  <si>
    <t xml:space="preserve">Nội dung </t>
  </si>
  <si>
    <t>Khoản</t>
  </si>
  <si>
    <t>Dự toán sau
điều chỉnh</t>
  </si>
  <si>
    <t>Ghi Chú</t>
  </si>
  <si>
    <t>Dự toán chuyển nguồn năm 2024 sang</t>
  </si>
  <si>
    <t xml:space="preserve">Giảm
(-)
</t>
  </si>
  <si>
    <t>Tăng
(+)</t>
  </si>
  <si>
    <t>TỔNG SỐ</t>
  </si>
  <si>
    <t>(Kèm theo Quyết định  số: 848/QĐ - UBND   ngày 29 tháng 12 năm 2025 của UBND xã Nậm Hàng)</t>
  </si>
  <si>
    <t>(Kèm theo tờ trình số :            /Ttr - UBND   ngày       tháng   3  năm 2026 của UBND xã Nậm Hàng)</t>
  </si>
  <si>
    <t xml:space="preserve">Mã QH Ngân sách </t>
  </si>
  <si>
    <t>Hỗ trợ nhiệm vụ Quốc phòng Địa phương (Đm 15.000đ/người/năm)</t>
  </si>
  <si>
    <t>Hỗ trợ dân quân tự vệ</t>
  </si>
  <si>
    <t>Chế độ phụ cấp chức vụ của DQTV theo NĐ 16/2025/NĐ-CP, Nghị định 72/2020/NĐ-CP</t>
  </si>
  <si>
    <t>Hỗ trợ các huyện, thành phố có dân số dưới 13.500 người</t>
  </si>
  <si>
    <t>Hỗ trợ kinh phí diễn tập phòng thủ dân sự ứng phó thiên tai, ứng phó cháy rừng và tìm kiếm cứu nạn (500 trđ/xã/năm)</t>
  </si>
  <si>
    <t xml:space="preserve">Văn HĐND - UBND </t>
  </si>
  <si>
    <t>Quốc phòng</t>
  </si>
  <si>
    <t>Ban Chi huy Quân sự Xã</t>
  </si>
  <si>
    <t>Số liệu điều chỉnh</t>
  </si>
  <si>
    <t>(Kèm theo Tờ trình  số:            /Ttr - UBND   ngày         tháng 03 năm 2026 của UBND xã Nậm Hàng)</t>
  </si>
  <si>
    <t>BIỂU KINH PHÍ ĐIỀU CHỈNH DỰ TOÁN NĂM 2026</t>
  </si>
  <si>
    <t>1163284</t>
  </si>
  <si>
    <t>011</t>
  </si>
  <si>
    <t>Biểu số 02</t>
  </si>
  <si>
    <t>An ninh - Quốc phòng</t>
  </si>
  <si>
    <t>Hỗ trợ kinh phí khám, kiểm tra sức khỏe đăng ký nghĩa vụ quân sự theo Nghị định số 220/2025/NĐ-CP của Chính phủ</t>
  </si>
  <si>
    <t>Mua sắm phần mềm quả lý tài sản ( 05 đơn vị P Kinh tế, P văn hóa, TT PV HCC, MTTQ, Y tế)</t>
  </si>
  <si>
    <t>Tổng mức đầu tư 1.700 triệu đồng</t>
  </si>
  <si>
    <t xml:space="preserve">Tổng mức đầu tư 2.700 triệu </t>
  </si>
  <si>
    <t>Duy tu, sửa chữa đường sản xuất bản Nậm Ty, xã Nậm Hàng</t>
  </si>
  <si>
    <t>Nâng cấp, cải tạo mở rộng thủy lợi Na Sen bản Nậm Nhùn, xã Nậm Hàng</t>
  </si>
  <si>
    <t>+</t>
  </si>
  <si>
    <t>Phòng Văn Hóa</t>
  </si>
  <si>
    <t xml:space="preserve">Ủy ban Mặt trận tổ Quốc xã Nậm Hàng </t>
  </si>
  <si>
    <t xml:space="preserve">Đại hội liên hiệp thanh niên </t>
  </si>
  <si>
    <t>3.</t>
  </si>
  <si>
    <t>Sự nghiệp Thể thao</t>
  </si>
  <si>
    <t>Kinh phí tổ chức giải bóng đá chào mừng kỷ niệm ngày 26/3/2026</t>
  </si>
  <si>
    <t>Nguồn kinh phí phân bổ  chưa chi tiết  giao trong năm 2025 chuyển nguồn sang 2026</t>
  </si>
  <si>
    <t>9135827</t>
  </si>
  <si>
    <t>(Kèm theo Nghị quyết số         /NQ-HĐND ngày      tháng  3 năm 2026 của HĐND xã Nậm Hàng)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</si>
</sst>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0;\-#,##0"/>
    <numFmt numFmtId="166" formatCode="_(* #,##0_);_(* \(#,##0\);_(* &quot;-&quot;??_);_(@_)"/>
    <numFmt numFmtId="167" formatCode="_-&quot;£&quot;* #,##0.00_-;\-&quot;£&quot;* #,##0.00_-;_-&quot;£&quot;* &quot;-&quot;??_-;_-@_-"/>
    <numFmt numFmtId="168" formatCode="_-* #,##0.00_-;\-* #,##0.00_-;_-* &quot;-&quot;??_-;_-@_-"/>
    <numFmt numFmtId="169" formatCode="_-* #,##0_-;\-* #,##0_-;_-* &quot;-&quot;??_-;_-@_-"/>
    <numFmt numFmtId="170" formatCode="_-* #,##0\ _₫_-;\-* #,##0\ _₫_-;_-* &quot;-&quot;??\ _₫_-;_-@"/>
    <numFmt numFmtId="171" formatCode="_(* #,##0.0_);_(* \(#,##0.0\);_(* &quot;-&quot;?_);_(@_)"/>
    <numFmt numFmtId="172" formatCode="_(* #,##0_);_(* \(#,##0\);_(* &quot;-&quot;?_);_(@_)"/>
  </numFmts>
  <fonts count="45">
    <font>
      <sz val="11"/>
      <color theme="1"/>
      <name val="Arial"/>
      <family val="2"/>
      <scheme val="minor"/>
    </font>
    <font>
      <b/>
      <sz val="11"/>
      <color theme="1"/>
      <name val="Times New Roman"/>
      <family val="1"/>
    </font>
    <font>
      <sz val="11"/>
      <color theme="1"/>
      <name val="Times New Roman"/>
      <family val="1"/>
    </font>
    <font>
      <sz val="11"/>
      <color theme="1"/>
      <name val="Arial"/>
      <family val="2"/>
      <scheme val="minor"/>
    </font>
    <font>
      <b/>
      <u/>
      <sz val="11"/>
      <color theme="1"/>
      <name val="Times New Roman"/>
      <family val="1"/>
    </font>
    <font>
      <i/>
      <sz val="11"/>
      <color theme="1"/>
      <name val="Times New Roman"/>
      <family val="1"/>
    </font>
    <font>
      <b/>
      <i/>
      <sz val="11"/>
      <color theme="1"/>
      <name val="Times New Roman"/>
      <family val="1"/>
    </font>
    <font>
      <b/>
      <sz val="12"/>
      <name val="Times New Roman"/>
      <family val="1"/>
    </font>
    <font>
      <sz val="11"/>
      <color rgb="FFFF0000"/>
      <name val="Arial"/>
      <family val="2"/>
      <scheme val="minor"/>
    </font>
    <font>
      <sz val="11"/>
      <color theme="1"/>
      <name val="Arial"/>
      <family val="2"/>
      <charset val="163"/>
      <scheme val="minor"/>
    </font>
    <font>
      <b/>
      <sz val="8"/>
      <name val="Times New Roman"/>
      <family val="1"/>
    </font>
    <font>
      <b/>
      <sz val="8"/>
      <color theme="1"/>
      <name val="Times New Roman"/>
      <family val="1"/>
    </font>
    <font>
      <sz val="8"/>
      <name val="Times New Roman"/>
      <family val="1"/>
    </font>
    <font>
      <sz val="12"/>
      <name val=".VnTime"/>
      <family val="2"/>
    </font>
    <font>
      <b/>
      <sz val="11"/>
      <name val="Times New Roman"/>
      <family val="1"/>
    </font>
    <font>
      <i/>
      <sz val="11"/>
      <name val="Times New Roman"/>
      <family val="1"/>
    </font>
    <font>
      <sz val="11"/>
      <name val="Times New Roman"/>
      <family val="1"/>
    </font>
    <font>
      <sz val="11"/>
      <color rgb="FFFF0000"/>
      <name val="Times New Roman"/>
      <family val="1"/>
    </font>
    <font>
      <sz val="12"/>
      <name val="Times New Roman"/>
      <family val="1"/>
    </font>
    <font>
      <i/>
      <sz val="11"/>
      <color rgb="FFFF0000"/>
      <name val="Times New Roman"/>
      <family val="1"/>
    </font>
    <font>
      <sz val="10"/>
      <color rgb="FFFF0000"/>
      <name val="Times New Roman"/>
      <family val="1"/>
    </font>
    <font>
      <b/>
      <sz val="10"/>
      <name val="Times New Roman"/>
      <family val="1"/>
    </font>
    <font>
      <sz val="10"/>
      <name val="Times New Roman"/>
      <family val="1"/>
    </font>
    <font>
      <b/>
      <vertAlign val="superscript"/>
      <sz val="12"/>
      <name val="Times New Roman"/>
      <family val="1"/>
    </font>
    <font>
      <sz val="12"/>
      <color theme="1"/>
      <name val="Times New Roman"/>
      <family val="1"/>
    </font>
    <font>
      <b/>
      <i/>
      <sz val="11"/>
      <name val="Times New Roman"/>
      <family val="1"/>
    </font>
    <font>
      <sz val="10"/>
      <name val="Arial"/>
      <family val="2"/>
    </font>
    <font>
      <sz val="8"/>
      <color theme="1"/>
      <name val="Times New Roman"/>
      <family val="1"/>
    </font>
    <font>
      <sz val="9"/>
      <name val="Times New Roman"/>
      <family val="1"/>
    </font>
    <font>
      <sz val="9"/>
      <color theme="1"/>
      <name val="Times New Roman"/>
      <family val="1"/>
    </font>
    <font>
      <b/>
      <i/>
      <sz val="11"/>
      <color rgb="FFFF0000"/>
      <name val="Times New Roman"/>
      <family val="1"/>
    </font>
    <font>
      <sz val="10"/>
      <color theme="1"/>
      <name val="Times New Roman"/>
      <family val="1"/>
    </font>
    <font>
      <sz val="14"/>
      <name val=".VnArial Narrow"/>
      <family val="2"/>
    </font>
    <font>
      <b/>
      <sz val="12"/>
      <color theme="1"/>
      <name val="Times New Roman"/>
      <family val="1"/>
    </font>
    <font>
      <i/>
      <sz val="12"/>
      <name val="Times New Roman"/>
      <family val="1"/>
    </font>
    <font>
      <i/>
      <sz val="12"/>
      <color theme="1"/>
      <name val="Times New Roman"/>
      <family val="1"/>
    </font>
    <font>
      <sz val="12"/>
      <color rgb="FFFF0000"/>
      <name val="Times New Roman"/>
      <family val="1"/>
    </font>
    <font>
      <b/>
      <sz val="12"/>
      <color rgb="FF000000"/>
      <name val="Times New Roman"/>
      <family val="1"/>
    </font>
    <font>
      <i/>
      <sz val="12"/>
      <color rgb="FF000000"/>
      <name val="Times New Roman"/>
      <family val="1"/>
    </font>
    <font>
      <b/>
      <sz val="11"/>
      <color rgb="FF000000"/>
      <name val="Times New Roman"/>
      <family val="1"/>
    </font>
    <font>
      <b/>
      <sz val="10"/>
      <color rgb="FF000000"/>
      <name val="Times New Roman"/>
      <family val="1"/>
    </font>
    <font>
      <b/>
      <i/>
      <sz val="12"/>
      <color rgb="FF000000"/>
      <name val="Times New Roman"/>
      <family val="1"/>
    </font>
    <font>
      <sz val="11"/>
      <color rgb="FF000000"/>
      <name val="Times New Roman"/>
      <family val="1"/>
    </font>
    <font>
      <sz val="12"/>
      <color rgb="FF000000"/>
      <name val="Times New Roman"/>
      <family val="1"/>
    </font>
    <font>
      <b/>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9">
    <xf numFmtId="0" fontId="0" fillId="0" borderId="0"/>
    <xf numFmtId="164" fontId="3" fillId="0" borderId="0" applyFont="0" applyFill="0" applyBorder="0" applyAlignment="0" applyProtection="0"/>
    <xf numFmtId="0" fontId="9" fillId="0" borderId="0"/>
    <xf numFmtId="0" fontId="13" fillId="0" borderId="0"/>
    <xf numFmtId="0" fontId="26" fillId="0" borderId="0"/>
    <xf numFmtId="167" fontId="32" fillId="0" borderId="0">
      <alignment horizontal="right" vertical="center"/>
    </xf>
    <xf numFmtId="168" fontId="9" fillId="0" borderId="0" applyFont="0" applyFill="0" applyBorder="0" applyAlignment="0" applyProtection="0"/>
    <xf numFmtId="0" fontId="9" fillId="0" borderId="0"/>
    <xf numFmtId="0" fontId="24" fillId="0" borderId="0"/>
  </cellStyleXfs>
  <cellXfs count="203">
    <xf numFmtId="0" fontId="0" fillId="0" borderId="0" xfId="0"/>
    <xf numFmtId="0" fontId="1" fillId="0" borderId="0" xfId="0" applyFont="1" applyAlignment="1">
      <alignment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0" fontId="1" fillId="0" borderId="1" xfId="0" applyFont="1" applyBorder="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horizontal="center" vertical="center"/>
    </xf>
    <xf numFmtId="3" fontId="1" fillId="0" borderId="1" xfId="0" applyNumberFormat="1" applyFont="1" applyBorder="1" applyAlignment="1">
      <alignment vertical="center"/>
    </xf>
    <xf numFmtId="3" fontId="2" fillId="0" borderId="1" xfId="0" applyNumberFormat="1" applyFont="1" applyBorder="1" applyAlignment="1">
      <alignment vertical="center"/>
    </xf>
    <xf numFmtId="3" fontId="2" fillId="0" borderId="1" xfId="1" applyNumberFormat="1" applyFont="1" applyBorder="1" applyAlignment="1">
      <alignment vertical="center"/>
    </xf>
    <xf numFmtId="3" fontId="2" fillId="0" borderId="1" xfId="1" applyNumberFormat="1" applyFont="1" applyBorder="1" applyAlignment="1">
      <alignment horizontal="right" vertical="center"/>
    </xf>
    <xf numFmtId="0" fontId="1" fillId="0" borderId="1" xfId="0" applyFont="1" applyBorder="1" applyAlignment="1">
      <alignment horizontal="center" vertical="center" wrapText="1"/>
    </xf>
    <xf numFmtId="3" fontId="4" fillId="0" borderId="1" xfId="0" applyNumberFormat="1" applyFont="1" applyBorder="1" applyAlignment="1">
      <alignment vertical="center"/>
    </xf>
    <xf numFmtId="0" fontId="5" fillId="0" borderId="6" xfId="0" applyFont="1" applyBorder="1" applyAlignment="1">
      <alignment horizontal="center" vertical="center"/>
    </xf>
    <xf numFmtId="0" fontId="2"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1" fillId="0" borderId="0" xfId="0" applyFont="1" applyAlignment="1">
      <alignment vertical="center" wrapText="1"/>
    </xf>
    <xf numFmtId="3" fontId="1" fillId="0" borderId="0" xfId="0" applyNumberFormat="1" applyFont="1" applyAlignment="1">
      <alignment vertical="center" wrapText="1"/>
    </xf>
    <xf numFmtId="0" fontId="1" fillId="0" borderId="0" xfId="0" applyFont="1" applyBorder="1" applyAlignment="1">
      <alignment vertical="center" wrapText="1"/>
    </xf>
    <xf numFmtId="0" fontId="6" fillId="3" borderId="7" xfId="0" applyFont="1" applyFill="1" applyBorder="1" applyAlignment="1">
      <alignment horizontal="left" vertical="center" wrapText="1"/>
    </xf>
    <xf numFmtId="165" fontId="2" fillId="3" borderId="8" xfId="0" applyNumberFormat="1" applyFont="1" applyFill="1" applyBorder="1" applyAlignment="1">
      <alignment horizontal="right" vertical="center" wrapText="1"/>
    </xf>
    <xf numFmtId="0" fontId="2" fillId="3" borderId="7" xfId="0" applyFont="1" applyFill="1" applyBorder="1" applyAlignment="1">
      <alignment horizontal="left" vertical="center" wrapText="1"/>
    </xf>
    <xf numFmtId="3" fontId="2"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3" fontId="5" fillId="0" borderId="1" xfId="0" applyNumberFormat="1" applyFont="1" applyBorder="1" applyAlignment="1">
      <alignment vertical="center" wrapText="1"/>
    </xf>
    <xf numFmtId="3" fontId="10" fillId="4" borderId="1" xfId="2" applyNumberFormat="1" applyFont="1" applyFill="1" applyBorder="1" applyAlignment="1">
      <alignment horizontal="left" vertical="center" wrapText="1"/>
    </xf>
    <xf numFmtId="0" fontId="5" fillId="0" borderId="1" xfId="0" quotePrefix="1" applyFont="1" applyBorder="1" applyAlignment="1">
      <alignment horizontal="center" vertical="center" wrapText="1"/>
    </xf>
    <xf numFmtId="3" fontId="10" fillId="0" borderId="1" xfId="2" applyNumberFormat="1" applyFont="1" applyFill="1" applyBorder="1" applyAlignment="1">
      <alignment horizontal="left" vertical="center" wrapText="1"/>
    </xf>
    <xf numFmtId="3" fontId="11" fillId="0" borderId="1" xfId="2" quotePrefix="1" applyNumberFormat="1" applyFont="1" applyFill="1" applyBorder="1" applyAlignment="1">
      <alignment horizontal="justify" vertical="center" wrapText="1"/>
    </xf>
    <xf numFmtId="3" fontId="12" fillId="0" borderId="1" xfId="2" quotePrefix="1" applyNumberFormat="1" applyFont="1" applyFill="1" applyBorder="1" applyAlignment="1">
      <alignment horizontal="justify" vertical="center" wrapText="1"/>
    </xf>
    <xf numFmtId="3" fontId="12" fillId="0" borderId="1" xfId="0" quotePrefix="1" applyNumberFormat="1" applyFont="1" applyFill="1" applyBorder="1" applyAlignment="1">
      <alignment vertical="center" wrapText="1"/>
    </xf>
    <xf numFmtId="3" fontId="10" fillId="0" borderId="1" xfId="2" quotePrefix="1" applyNumberFormat="1" applyFont="1" applyFill="1" applyBorder="1" applyAlignment="1">
      <alignment horizontal="justify" vertical="center" wrapText="1"/>
    </xf>
    <xf numFmtId="3" fontId="12" fillId="0" borderId="1" xfId="3" quotePrefix="1" applyNumberFormat="1" applyFont="1" applyFill="1" applyBorder="1" applyAlignment="1">
      <alignment horizontal="justify" vertical="center" wrapText="1"/>
    </xf>
    <xf numFmtId="166" fontId="12" fillId="0" borderId="1" xfId="1" applyNumberFormat="1" applyFont="1" applyFill="1" applyBorder="1" applyAlignment="1">
      <alignment horizontal="center" vertical="center"/>
    </xf>
    <xf numFmtId="3" fontId="7" fillId="4" borderId="1" xfId="3" quotePrefix="1" applyNumberFormat="1" applyFont="1" applyFill="1" applyBorder="1" applyAlignment="1">
      <alignment horizontal="justify" vertical="center" wrapText="1"/>
    </xf>
    <xf numFmtId="3" fontId="2" fillId="4" borderId="1" xfId="0" applyNumberFormat="1" applyFont="1" applyFill="1" applyBorder="1" applyAlignment="1">
      <alignment vertical="center" wrapText="1"/>
    </xf>
    <xf numFmtId="0" fontId="2" fillId="4" borderId="1" xfId="0" applyFont="1" applyFill="1" applyBorder="1" applyAlignment="1">
      <alignment vertical="center" wrapText="1"/>
    </xf>
    <xf numFmtId="3" fontId="14" fillId="4" borderId="1" xfId="0" applyNumberFormat="1" applyFont="1" applyFill="1" applyBorder="1" applyAlignment="1">
      <alignment vertical="center" wrapText="1"/>
    </xf>
    <xf numFmtId="3" fontId="15" fillId="0" borderId="1" xfId="3" quotePrefix="1" applyNumberFormat="1" applyFont="1" applyFill="1" applyBorder="1" applyAlignment="1">
      <alignment horizontal="justify" vertical="center" wrapText="1"/>
    </xf>
    <xf numFmtId="3" fontId="16" fillId="2" borderId="1" xfId="2" quotePrefix="1" applyNumberFormat="1" applyFont="1" applyFill="1" applyBorder="1" applyAlignment="1">
      <alignment horizontal="justify" vertical="center" wrapText="1"/>
    </xf>
    <xf numFmtId="3" fontId="16" fillId="2" borderId="1" xfId="2" quotePrefix="1" applyNumberFormat="1" applyFont="1" applyFill="1" applyBorder="1" applyAlignment="1">
      <alignment horizontal="left" vertical="center" wrapText="1"/>
    </xf>
    <xf numFmtId="3" fontId="17" fillId="2" borderId="1" xfId="2" quotePrefix="1" applyNumberFormat="1" applyFont="1" applyFill="1" applyBorder="1" applyAlignment="1">
      <alignment horizontal="justify" vertical="center" wrapText="1"/>
    </xf>
    <xf numFmtId="0" fontId="2" fillId="0" borderId="0" xfId="0" applyFont="1"/>
    <xf numFmtId="3" fontId="18" fillId="4" borderId="1" xfId="0" applyNumberFormat="1" applyFont="1" applyFill="1" applyBorder="1" applyAlignment="1">
      <alignment horizontal="justify" vertical="center" wrapText="1"/>
    </xf>
    <xf numFmtId="3" fontId="17" fillId="2" borderId="1" xfId="0" quotePrefix="1" applyNumberFormat="1" applyFont="1" applyFill="1" applyBorder="1" applyAlignment="1">
      <alignment horizontal="right" vertical="center" wrapText="1"/>
    </xf>
    <xf numFmtId="0" fontId="5" fillId="2" borderId="1" xfId="0" applyFont="1" applyFill="1" applyBorder="1"/>
    <xf numFmtId="3" fontId="19" fillId="2" borderId="1" xfId="0" quotePrefix="1" applyNumberFormat="1" applyFont="1" applyFill="1" applyBorder="1" applyAlignment="1">
      <alignment horizontal="center" vertical="center" wrapText="1"/>
    </xf>
    <xf numFmtId="3" fontId="20" fillId="2" borderId="1" xfId="0" quotePrefix="1" applyNumberFormat="1" applyFont="1" applyFill="1" applyBorder="1" applyAlignment="1">
      <alignment horizontal="justify" vertical="center" wrapText="1"/>
    </xf>
    <xf numFmtId="166" fontId="12" fillId="0" borderId="1" xfId="0" applyNumberFormat="1" applyFont="1" applyFill="1" applyBorder="1" applyAlignment="1">
      <alignment horizontal="center" vertical="center"/>
    </xf>
    <xf numFmtId="3" fontId="21" fillId="4" borderId="1" xfId="2" applyNumberFormat="1" applyFont="1" applyFill="1" applyBorder="1" applyAlignment="1">
      <alignment horizontal="justify" vertical="center" wrapText="1"/>
    </xf>
    <xf numFmtId="3" fontId="22" fillId="2" borderId="1" xfId="2" quotePrefix="1" applyNumberFormat="1" applyFont="1" applyFill="1" applyBorder="1" applyAlignment="1">
      <alignment horizontal="justify" vertical="center" wrapText="1"/>
    </xf>
    <xf numFmtId="166" fontId="10" fillId="0" borderId="1" xfId="1" quotePrefix="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3" fontId="20" fillId="4" borderId="1" xfId="2" quotePrefix="1" applyNumberFormat="1" applyFont="1" applyFill="1" applyBorder="1" applyAlignment="1">
      <alignment horizontal="justify" vertical="center" wrapText="1"/>
    </xf>
    <xf numFmtId="3" fontId="20" fillId="2" borderId="1" xfId="2" quotePrefix="1" applyNumberFormat="1" applyFont="1" applyFill="1" applyBorder="1" applyAlignment="1">
      <alignment horizontal="justify" vertical="center" wrapText="1"/>
    </xf>
    <xf numFmtId="0" fontId="2" fillId="4" borderId="0" xfId="0" applyFont="1" applyFill="1" applyAlignment="1">
      <alignment vertical="center" wrapText="1"/>
    </xf>
    <xf numFmtId="3" fontId="7" fillId="4" borderId="1" xfId="2" applyNumberFormat="1" applyFont="1" applyFill="1" applyBorder="1" applyAlignment="1">
      <alignment horizontal="justify" vertical="center" wrapText="1"/>
    </xf>
    <xf numFmtId="3" fontId="24" fillId="4" borderId="1" xfId="0" applyNumberFormat="1" applyFont="1" applyFill="1" applyBorder="1" applyAlignment="1">
      <alignment vertical="center" wrapText="1"/>
    </xf>
    <xf numFmtId="3" fontId="25" fillId="4" borderId="1" xfId="2" applyNumberFormat="1" applyFont="1" applyFill="1" applyBorder="1" applyAlignment="1">
      <alignment horizontal="justify" vertical="center" wrapText="1"/>
    </xf>
    <xf numFmtId="3" fontId="6" fillId="0" borderId="1" xfId="0" applyNumberFormat="1" applyFont="1" applyBorder="1" applyAlignment="1">
      <alignment vertical="center" wrapText="1"/>
    </xf>
    <xf numFmtId="0" fontId="12" fillId="0" borderId="1" xfId="0" applyFont="1" applyFill="1" applyBorder="1" applyAlignment="1">
      <alignment vertical="center" wrapText="1"/>
    </xf>
    <xf numFmtId="2" fontId="27" fillId="0" borderId="1" xfId="4" applyNumberFormat="1" applyFont="1" applyFill="1" applyBorder="1" applyAlignment="1">
      <alignment vertical="center" wrapText="1"/>
    </xf>
    <xf numFmtId="3" fontId="5" fillId="4" borderId="1" xfId="0" applyNumberFormat="1" applyFont="1" applyFill="1" applyBorder="1" applyAlignment="1">
      <alignment vertical="center" wrapText="1"/>
    </xf>
    <xf numFmtId="3" fontId="28" fillId="2" borderId="1" xfId="2" quotePrefix="1" applyNumberFormat="1" applyFont="1" applyFill="1" applyBorder="1" applyAlignment="1">
      <alignment horizontal="justify" vertical="center" wrapText="1"/>
    </xf>
    <xf numFmtId="3" fontId="29" fillId="2" borderId="1" xfId="0" quotePrefix="1" applyNumberFormat="1" applyFont="1" applyFill="1" applyBorder="1" applyAlignment="1">
      <alignment horizontal="left" vertical="center" wrapText="1"/>
    </xf>
    <xf numFmtId="0" fontId="22" fillId="2" borderId="1" xfId="0" applyFont="1" applyFill="1" applyBorder="1" applyAlignment="1">
      <alignment horizontal="justify" vertical="center" wrapText="1"/>
    </xf>
    <xf numFmtId="0" fontId="29" fillId="2" borderId="1" xfId="0" applyFont="1" applyFill="1" applyBorder="1" applyAlignment="1">
      <alignment vertical="center" wrapText="1"/>
    </xf>
    <xf numFmtId="3" fontId="30" fillId="4" borderId="1" xfId="2" quotePrefix="1" applyNumberFormat="1" applyFont="1" applyFill="1" applyBorder="1" applyAlignment="1">
      <alignment horizontal="justify" vertical="center" wrapText="1"/>
    </xf>
    <xf numFmtId="3" fontId="6" fillId="4" borderId="1" xfId="0" applyNumberFormat="1" applyFont="1" applyFill="1" applyBorder="1" applyAlignment="1">
      <alignment vertical="center" wrapText="1"/>
    </xf>
    <xf numFmtId="0" fontId="5" fillId="4" borderId="1" xfId="0" applyFont="1" applyFill="1" applyBorder="1" applyAlignment="1">
      <alignment vertical="center" wrapText="1"/>
    </xf>
    <xf numFmtId="3" fontId="2" fillId="0" borderId="0" xfId="0" applyNumberFormat="1" applyFont="1" applyAlignment="1">
      <alignment vertical="center" wrapText="1"/>
    </xf>
    <xf numFmtId="3" fontId="31" fillId="0" borderId="1" xfId="0" applyNumberFormat="1" applyFont="1" applyBorder="1" applyAlignment="1">
      <alignment vertical="center" wrapText="1"/>
    </xf>
    <xf numFmtId="0" fontId="31" fillId="0" borderId="1" xfId="0" applyFont="1" applyBorder="1" applyAlignment="1">
      <alignment vertical="center" wrapText="1"/>
    </xf>
    <xf numFmtId="0" fontId="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3" fontId="31" fillId="0" borderId="1" xfId="0" applyNumberFormat="1" applyFont="1" applyFill="1" applyBorder="1" applyAlignment="1">
      <alignment vertical="center" wrapText="1"/>
    </xf>
    <xf numFmtId="0" fontId="31" fillId="0" borderId="1" xfId="0" applyFont="1" applyFill="1" applyBorder="1" applyAlignment="1">
      <alignment vertical="center" wrapText="1"/>
    </xf>
    <xf numFmtId="0" fontId="2" fillId="0" borderId="0" xfId="0" applyFont="1" applyFill="1" applyAlignment="1">
      <alignment vertical="center" wrapText="1"/>
    </xf>
    <xf numFmtId="3" fontId="22" fillId="0" borderId="1" xfId="2" applyNumberFormat="1" applyFont="1" applyFill="1" applyBorder="1" applyAlignment="1">
      <alignment horizontal="justify" vertical="center" wrapText="1"/>
    </xf>
    <xf numFmtId="3"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3" fontId="16" fillId="2" borderId="1" xfId="3" applyNumberFormat="1" applyFont="1" applyFill="1" applyBorder="1" applyAlignment="1">
      <alignment horizontal="left" vertical="center" wrapText="1"/>
    </xf>
    <xf numFmtId="167" fontId="16" fillId="2" borderId="1" xfId="5" applyFont="1" applyFill="1" applyBorder="1" applyAlignment="1" applyProtection="1">
      <alignment horizontal="left" vertical="center" wrapText="1"/>
      <protection hidden="1"/>
    </xf>
    <xf numFmtId="3" fontId="16" fillId="0" borderId="1" xfId="2" applyNumberFormat="1" applyFont="1" applyFill="1" applyBorder="1" applyAlignment="1">
      <alignment horizontal="justify" vertical="center" wrapText="1"/>
    </xf>
    <xf numFmtId="0" fontId="14" fillId="4" borderId="1" xfId="0" applyFont="1" applyFill="1" applyBorder="1" applyAlignment="1">
      <alignment horizontal="left" vertical="center"/>
    </xf>
    <xf numFmtId="3" fontId="1" fillId="4" borderId="1" xfId="0" applyNumberFormat="1" applyFont="1" applyFill="1" applyBorder="1" applyAlignment="1">
      <alignment vertical="center" wrapText="1"/>
    </xf>
    <xf numFmtId="3" fontId="2" fillId="0" borderId="1" xfId="0" applyNumberFormat="1" applyFont="1" applyFill="1" applyBorder="1" applyAlignment="1">
      <alignment horizontal="left" vertical="center" wrapText="1"/>
    </xf>
    <xf numFmtId="0" fontId="2" fillId="2" borderId="1" xfId="0" applyFont="1" applyFill="1" applyBorder="1" applyAlignment="1">
      <alignment vertical="center" wrapText="1"/>
    </xf>
    <xf numFmtId="166" fontId="2" fillId="0" borderId="1" xfId="1" applyNumberFormat="1" applyFont="1" applyBorder="1" applyAlignment="1">
      <alignment vertical="center" wrapText="1"/>
    </xf>
    <xf numFmtId="0" fontId="24"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horizontal="center" vertical="center"/>
    </xf>
    <xf numFmtId="0" fontId="18" fillId="0" borderId="4" xfId="0" applyFont="1" applyBorder="1" applyAlignment="1">
      <alignment horizontal="center" vertical="center"/>
    </xf>
    <xf numFmtId="3" fontId="33" fillId="0" borderId="1" xfId="4" quotePrefix="1" applyNumberFormat="1" applyFont="1" applyBorder="1" applyAlignment="1">
      <alignment horizontal="center" vertical="center" wrapText="1"/>
    </xf>
    <xf numFmtId="2" fontId="33" fillId="2" borderId="1" xfId="4" applyNumberFormat="1" applyFont="1" applyFill="1" applyBorder="1" applyAlignment="1">
      <alignment vertical="center" wrapText="1"/>
    </xf>
    <xf numFmtId="3" fontId="24" fillId="2" borderId="1" xfId="6" applyNumberFormat="1" applyFont="1" applyFill="1" applyBorder="1" applyAlignment="1">
      <alignment horizontal="right" vertical="center" wrapText="1"/>
    </xf>
    <xf numFmtId="3" fontId="24" fillId="0" borderId="1" xfId="4" quotePrefix="1" applyNumberFormat="1" applyFont="1" applyBorder="1" applyAlignment="1">
      <alignment horizontal="center" vertical="center" wrapText="1"/>
    </xf>
    <xf numFmtId="2" fontId="24" fillId="0" borderId="1" xfId="4" applyNumberFormat="1" applyFont="1" applyBorder="1" applyAlignment="1">
      <alignment vertical="center" wrapText="1"/>
    </xf>
    <xf numFmtId="3" fontId="35" fillId="0" borderId="1" xfId="7" applyNumberFormat="1" applyFont="1" applyBorder="1" applyAlignment="1">
      <alignment vertical="center" wrapText="1"/>
    </xf>
    <xf numFmtId="3" fontId="35" fillId="2" borderId="1" xfId="4" applyNumberFormat="1" applyFont="1" applyFill="1" applyBorder="1" applyAlignment="1">
      <alignment horizontal="right" vertical="center" wrapText="1"/>
    </xf>
    <xf numFmtId="3" fontId="24" fillId="0" borderId="1" xfId="4" applyNumberFormat="1" applyFont="1" applyBorder="1" applyAlignment="1">
      <alignment horizontal="center" vertical="center" wrapText="1"/>
    </xf>
    <xf numFmtId="3" fontId="24" fillId="2" borderId="1" xfId="4" applyNumberFormat="1" applyFont="1" applyFill="1" applyBorder="1" applyAlignment="1">
      <alignment horizontal="right" vertical="center" wrapText="1"/>
    </xf>
    <xf numFmtId="3" fontId="24" fillId="0" borderId="1" xfId="7" applyNumberFormat="1" applyFont="1" applyBorder="1" applyAlignment="1">
      <alignment vertical="center" wrapText="1"/>
    </xf>
    <xf numFmtId="2" fontId="24" fillId="0" borderId="1" xfId="4" quotePrefix="1" applyNumberFormat="1" applyFont="1" applyBorder="1" applyAlignment="1">
      <alignment vertical="center" wrapText="1"/>
    </xf>
    <xf numFmtId="0" fontId="24" fillId="0" borderId="1" xfId="0" applyFont="1" applyBorder="1"/>
    <xf numFmtId="2" fontId="33" fillId="0" borderId="1" xfId="4" quotePrefix="1" applyNumberFormat="1" applyFont="1" applyBorder="1" applyAlignment="1">
      <alignment vertical="center" wrapText="1"/>
    </xf>
    <xf numFmtId="3" fontId="33" fillId="2" borderId="1" xfId="4" applyNumberFormat="1" applyFont="1" applyFill="1" applyBorder="1" applyAlignment="1">
      <alignment horizontal="right" vertical="center" wrapText="1"/>
    </xf>
    <xf numFmtId="0" fontId="24" fillId="0" borderId="1" xfId="0" applyFont="1" applyBorder="1" applyAlignment="1">
      <alignment horizontal="center" vertical="center"/>
    </xf>
    <xf numFmtId="0" fontId="24" fillId="0" borderId="1" xfId="0" applyFont="1" applyBorder="1" applyAlignment="1">
      <alignment horizontal="left" vertical="center"/>
    </xf>
    <xf numFmtId="166" fontId="24" fillId="0" borderId="1" xfId="1" applyNumberFormat="1"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vertical="center"/>
    </xf>
    <xf numFmtId="166" fontId="24" fillId="0" borderId="1" xfId="1" applyNumberFormat="1" applyFont="1" applyBorder="1" applyAlignment="1">
      <alignment vertical="center"/>
    </xf>
    <xf numFmtId="0" fontId="24" fillId="0" borderId="1" xfId="0" applyFont="1" applyBorder="1" applyAlignment="1">
      <alignment vertical="center" wrapText="1"/>
    </xf>
    <xf numFmtId="3" fontId="36" fillId="0" borderId="1" xfId="4" quotePrefix="1" applyNumberFormat="1" applyFont="1" applyBorder="1" applyAlignment="1">
      <alignment horizontal="center" vertical="center" wrapText="1"/>
    </xf>
    <xf numFmtId="2" fontId="36" fillId="0" borderId="1" xfId="4" applyNumberFormat="1" applyFont="1" applyBorder="1" applyAlignment="1">
      <alignment vertical="center" wrapText="1"/>
    </xf>
    <xf numFmtId="3" fontId="36" fillId="2" borderId="1" xfId="6" applyNumberFormat="1" applyFont="1" applyFill="1" applyBorder="1" applyAlignment="1">
      <alignment horizontal="right" vertical="center" wrapText="1"/>
    </xf>
    <xf numFmtId="0" fontId="8" fillId="0" borderId="0" xfId="0" applyFont="1"/>
    <xf numFmtId="2" fontId="36" fillId="0" borderId="1" xfId="4" applyNumberFormat="1" applyFont="1" applyBorder="1" applyAlignment="1">
      <alignment horizontal="left" vertical="center" wrapText="1"/>
    </xf>
    <xf numFmtId="3" fontId="36" fillId="2" borderId="1" xfId="4" applyNumberFormat="1" applyFont="1" applyFill="1" applyBorder="1" applyAlignment="1">
      <alignment horizontal="right" vertical="center" wrapText="1"/>
    </xf>
    <xf numFmtId="3" fontId="36" fillId="0" borderId="1" xfId="7" quotePrefix="1" applyNumberFormat="1" applyFont="1" applyBorder="1" applyAlignment="1">
      <alignment vertical="center" wrapText="1"/>
    </xf>
    <xf numFmtId="3" fontId="36" fillId="0" borderId="1" xfId="4" applyNumberFormat="1" applyFont="1" applyBorder="1" applyAlignment="1">
      <alignment horizontal="center" vertical="center" wrapText="1"/>
    </xf>
    <xf numFmtId="3" fontId="8" fillId="0" borderId="0" xfId="0" applyNumberFormat="1" applyFont="1" applyAlignment="1">
      <alignment vertical="center"/>
    </xf>
    <xf numFmtId="3" fontId="2" fillId="0" borderId="0" xfId="0" applyNumberFormat="1" applyFont="1" applyAlignment="1">
      <alignment vertical="center"/>
    </xf>
    <xf numFmtId="3" fontId="1" fillId="0" borderId="0" xfId="0" applyNumberFormat="1" applyFont="1" applyAlignment="1">
      <alignment vertical="center"/>
    </xf>
    <xf numFmtId="166" fontId="2" fillId="0" borderId="0" xfId="1" applyNumberFormat="1" applyFont="1" applyAlignment="1">
      <alignment vertical="center"/>
    </xf>
    <xf numFmtId="166" fontId="2" fillId="0" borderId="0" xfId="0" applyNumberFormat="1" applyFont="1" applyAlignment="1">
      <alignment vertical="center"/>
    </xf>
    <xf numFmtId="166" fontId="2" fillId="0" borderId="1" xfId="1" applyNumberFormat="1" applyFont="1" applyBorder="1" applyAlignment="1">
      <alignment vertical="center"/>
    </xf>
    <xf numFmtId="170" fontId="40" fillId="5" borderId="1" xfId="8" applyNumberFormat="1" applyFont="1" applyFill="1" applyBorder="1" applyAlignment="1" applyProtection="1">
      <alignment horizontal="center" vertical="center" wrapText="1"/>
    </xf>
    <xf numFmtId="170" fontId="39" fillId="5" borderId="1" xfId="8" applyNumberFormat="1" applyFont="1" applyFill="1" applyBorder="1" applyAlignment="1" applyProtection="1">
      <alignment horizontal="center" vertical="center" wrapText="1"/>
    </xf>
    <xf numFmtId="0" fontId="42" fillId="5" borderId="1" xfId="8" applyFont="1" applyFill="1" applyBorder="1" applyAlignment="1" applyProtection="1">
      <alignment horizontal="center" vertical="center" wrapText="1"/>
    </xf>
    <xf numFmtId="171" fontId="39" fillId="5" borderId="1" xfId="8" applyNumberFormat="1" applyFont="1" applyFill="1" applyBorder="1" applyAlignment="1" applyProtection="1">
      <alignment horizontal="center" vertical="center" wrapText="1"/>
    </xf>
    <xf numFmtId="172" fontId="39" fillId="5" borderId="1" xfId="8" applyNumberFormat="1" applyFont="1" applyFill="1" applyBorder="1" applyAlignment="1" applyProtection="1">
      <alignment horizontal="center" vertical="center" wrapText="1"/>
    </xf>
    <xf numFmtId="169" fontId="7" fillId="2" borderId="1" xfId="1" applyNumberFormat="1" applyFont="1" applyFill="1" applyBorder="1" applyAlignment="1">
      <alignment horizontal="justify" vertical="center" wrapText="1"/>
    </xf>
    <xf numFmtId="0" fontId="31" fillId="2" borderId="1" xfId="0" applyFont="1" applyFill="1" applyBorder="1" applyAlignment="1">
      <alignment vertical="center" wrapText="1"/>
    </xf>
    <xf numFmtId="0" fontId="17" fillId="0" borderId="1" xfId="0" applyFont="1" applyBorder="1" applyAlignment="1">
      <alignment horizontal="center" vertical="center"/>
    </xf>
    <xf numFmtId="169" fontId="17" fillId="0" borderId="1" xfId="1" applyNumberFormat="1" applyFont="1" applyBorder="1" applyAlignment="1">
      <alignment horizontal="center" vertical="center"/>
    </xf>
    <xf numFmtId="169" fontId="7" fillId="2" borderId="1" xfId="1" quotePrefix="1" applyNumberFormat="1" applyFont="1" applyFill="1" applyBorder="1" applyAlignment="1">
      <alignment horizontal="justify" vertical="center" wrapText="1"/>
    </xf>
    <xf numFmtId="166" fontId="42" fillId="5" borderId="1" xfId="1" applyNumberFormat="1" applyFont="1" applyFill="1" applyBorder="1" applyAlignment="1" applyProtection="1">
      <alignment horizontal="center" vertical="center" wrapText="1"/>
    </xf>
    <xf numFmtId="166" fontId="1" fillId="0" borderId="1" xfId="1" applyNumberFormat="1" applyFont="1" applyBorder="1" applyAlignment="1">
      <alignment vertical="center"/>
    </xf>
    <xf numFmtId="0" fontId="39" fillId="5" borderId="1" xfId="8" applyFont="1" applyFill="1" applyBorder="1" applyAlignment="1" applyProtection="1">
      <alignment horizontal="center" vertical="center" wrapText="1"/>
    </xf>
    <xf numFmtId="0" fontId="44" fillId="0" borderId="1" xfId="0" applyFont="1" applyBorder="1" applyAlignment="1">
      <alignment horizontal="center" vertical="center"/>
    </xf>
    <xf numFmtId="172" fontId="39" fillId="5" borderId="1" xfId="8" quotePrefix="1" applyNumberFormat="1" applyFont="1" applyFill="1" applyBorder="1" applyAlignment="1" applyProtection="1">
      <alignment horizontal="center" vertical="center" wrapText="1"/>
    </xf>
    <xf numFmtId="169" fontId="18" fillId="0" borderId="1" xfId="1" applyNumberFormat="1" applyFont="1" applyBorder="1" applyAlignment="1">
      <alignment horizontal="center" vertical="center"/>
    </xf>
    <xf numFmtId="169" fontId="16" fillId="0" borderId="1" xfId="1" applyNumberFormat="1" applyFont="1" applyBorder="1" applyAlignment="1">
      <alignment horizontal="center" vertical="center"/>
    </xf>
    <xf numFmtId="169" fontId="37" fillId="5" borderId="0" xfId="1" applyNumberFormat="1" applyFont="1" applyFill="1" applyAlignment="1" applyProtection="1">
      <alignment horizontal="right" vertical="center"/>
    </xf>
    <xf numFmtId="169" fontId="37" fillId="5" borderId="0" xfId="1" applyNumberFormat="1" applyFont="1" applyFill="1" applyAlignment="1" applyProtection="1">
      <alignment vertical="center"/>
    </xf>
    <xf numFmtId="0" fontId="0" fillId="0" borderId="0" xfId="0" applyAlignment="1">
      <alignment vertical="center"/>
    </xf>
    <xf numFmtId="0" fontId="43" fillId="0" borderId="1" xfId="0" applyFont="1" applyBorder="1" applyAlignment="1">
      <alignment horizontal="center" vertical="center"/>
    </xf>
    <xf numFmtId="166" fontId="39" fillId="5" borderId="1" xfId="1" applyNumberFormat="1" applyFont="1" applyFill="1" applyBorder="1" applyAlignment="1" applyProtection="1">
      <alignment horizontal="center" vertical="center" wrapText="1"/>
    </xf>
    <xf numFmtId="166" fontId="37" fillId="0" borderId="1" xfId="1" applyNumberFormat="1" applyFont="1" applyBorder="1" applyAlignment="1">
      <alignment vertical="center"/>
    </xf>
    <xf numFmtId="0" fontId="0" fillId="0" borderId="0" xfId="0" applyAlignment="1">
      <alignment horizontal="center" vertical="center"/>
    </xf>
    <xf numFmtId="169" fontId="7" fillId="2" borderId="1" xfId="1" applyNumberFormat="1" applyFont="1" applyFill="1" applyBorder="1" applyAlignment="1">
      <alignment horizontal="left" vertical="center" wrapText="1"/>
    </xf>
    <xf numFmtId="0" fontId="39" fillId="5" borderId="1" xfId="8" quotePrefix="1" applyFont="1" applyFill="1" applyBorder="1" applyAlignment="1" applyProtection="1">
      <alignment horizontal="center" vertical="center" wrapText="1"/>
    </xf>
    <xf numFmtId="0" fontId="1" fillId="0" borderId="1" xfId="0" quotePrefix="1" applyFont="1" applyBorder="1" applyAlignment="1">
      <alignment horizontal="center" vertical="center"/>
    </xf>
    <xf numFmtId="0" fontId="1" fillId="0" borderId="1" xfId="0" quotePrefix="1" applyFont="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0" xfId="0" applyFont="1" applyBorder="1" applyAlignment="1">
      <alignment horizontal="center" vertical="center"/>
    </xf>
    <xf numFmtId="0" fontId="6" fillId="0" borderId="6" xfId="0" applyFont="1" applyBorder="1" applyAlignment="1">
      <alignment horizontal="center" vertical="center"/>
    </xf>
    <xf numFmtId="0" fontId="7" fillId="2"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xf>
    <xf numFmtId="0" fontId="34" fillId="0" borderId="0" xfId="0" applyFont="1" applyAlignment="1">
      <alignment horizontal="right" vertical="center"/>
    </xf>
    <xf numFmtId="0" fontId="24" fillId="0" borderId="4"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8" fillId="0" borderId="10" xfId="0" applyFont="1" applyBorder="1" applyAlignment="1">
      <alignment horizontal="center"/>
    </xf>
    <xf numFmtId="169" fontId="24" fillId="0" borderId="0" xfId="1" applyNumberFormat="1" applyFont="1" applyBorder="1" applyAlignment="1">
      <alignment horizontal="center" vertical="center" wrapText="1"/>
    </xf>
    <xf numFmtId="0" fontId="7" fillId="5" borderId="0" xfId="0" applyFont="1" applyFill="1" applyAlignment="1">
      <alignment horizontal="center" vertical="center" wrapText="1"/>
    </xf>
    <xf numFmtId="0" fontId="5" fillId="0" borderId="0" xfId="0" applyFont="1" applyAlignment="1">
      <alignment horizontal="center" vertical="center"/>
    </xf>
    <xf numFmtId="169" fontId="33" fillId="0" borderId="0" xfId="1" applyNumberFormat="1" applyFont="1" applyBorder="1" applyAlignment="1">
      <alignment horizontal="center" vertical="center" wrapText="1"/>
    </xf>
    <xf numFmtId="0" fontId="39" fillId="5" borderId="4" xfId="8" applyFont="1" applyFill="1" applyBorder="1" applyAlignment="1" applyProtection="1">
      <alignment horizontal="center" vertical="center" wrapText="1"/>
    </xf>
    <xf numFmtId="0" fontId="39" fillId="5" borderId="5" xfId="8" applyFont="1" applyFill="1" applyBorder="1" applyAlignment="1" applyProtection="1">
      <alignment horizontal="center" vertical="center" wrapText="1"/>
    </xf>
    <xf numFmtId="170" fontId="38" fillId="5" borderId="6" xfId="8" applyNumberFormat="1" applyFont="1" applyFill="1" applyBorder="1" applyAlignment="1" applyProtection="1">
      <alignment horizontal="right" vertical="center" wrapText="1"/>
    </xf>
    <xf numFmtId="0" fontId="39" fillId="5" borderId="1" xfId="8" applyFont="1" applyFill="1" applyBorder="1" applyAlignment="1" applyProtection="1">
      <alignment horizontal="center" vertical="center" wrapText="1"/>
    </xf>
    <xf numFmtId="0" fontId="1" fillId="0" borderId="4" xfId="4" applyFont="1" applyBorder="1" applyAlignment="1">
      <alignment horizontal="center" vertical="center" wrapText="1"/>
    </xf>
    <xf numFmtId="0" fontId="1" fillId="0" borderId="5" xfId="4" applyFont="1" applyBorder="1" applyAlignment="1">
      <alignment horizontal="center" vertical="center" wrapText="1"/>
    </xf>
    <xf numFmtId="170" fontId="40" fillId="5" borderId="4" xfId="8" applyNumberFormat="1" applyFont="1" applyFill="1" applyBorder="1" applyAlignment="1" applyProtection="1">
      <alignment horizontal="center" vertical="center" wrapText="1"/>
    </xf>
    <xf numFmtId="170" fontId="40" fillId="5" borderId="5" xfId="8" applyNumberFormat="1" applyFont="1" applyFill="1" applyBorder="1" applyAlignment="1" applyProtection="1">
      <alignment horizontal="center" vertical="center" wrapText="1"/>
    </xf>
    <xf numFmtId="170" fontId="41" fillId="5" borderId="2" xfId="8" applyNumberFormat="1" applyFont="1" applyFill="1" applyBorder="1" applyAlignment="1" applyProtection="1">
      <alignment horizontal="center" vertical="center" wrapText="1"/>
    </xf>
    <xf numFmtId="170" fontId="41" fillId="5" borderId="3" xfId="8" applyNumberFormat="1" applyFont="1" applyFill="1" applyBorder="1" applyAlignment="1" applyProtection="1">
      <alignment horizontal="center" vertical="center" wrapText="1"/>
    </xf>
    <xf numFmtId="0" fontId="18" fillId="0" borderId="1" xfId="0" applyFont="1" applyBorder="1" applyAlignment="1">
      <alignment horizontal="center" vertical="center"/>
    </xf>
  </cellXfs>
  <cellStyles count="9">
    <cellStyle name="Comma" xfId="1" builtinId="3"/>
    <cellStyle name="Comma 4" xfId="6"/>
    <cellStyle name="Normal" xfId="0" builtinId="0"/>
    <cellStyle name="Normal 13" xfId="4"/>
    <cellStyle name="Normal 2" xfId="8"/>
    <cellStyle name="Normal 2 108" xfId="2"/>
    <cellStyle name="Normal 3" xfId="7"/>
    <cellStyle name="Normal 6" xfId="5"/>
    <cellStyle name="Normal_Sheet1"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1881189</xdr:colOff>
      <xdr:row>2</xdr:row>
      <xdr:rowOff>28573</xdr:rowOff>
    </xdr:from>
    <xdr:to>
      <xdr:col>2</xdr:col>
      <xdr:colOff>54770</xdr:colOff>
      <xdr:row>2</xdr:row>
      <xdr:rowOff>28574</xdr:rowOff>
    </xdr:to>
    <xdr:cxnSp macro="">
      <xdr:nvCxnSpPr>
        <xdr:cNvPr id="3" name="Straight Connector 2"/>
        <xdr:cNvCxnSpPr/>
      </xdr:nvCxnSpPr>
      <xdr:spPr>
        <a:xfrm>
          <a:off x="2300289" y="771523"/>
          <a:ext cx="1583531"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ARP\Desktop\Quy&#7871;t%20&#273;&#7883;nh%20ph&#226;n%20b&#7893;%202026\cHUY&#7874;N%20nGU&#7890;N%20PH&#194;N%20B&#7892;%20CH&#431;A%20CHI%20TI&#7870;T%202025%20SANG%202026\Ph&#226;n%20b&#7893;%20ch&#432;a%20chi%20ti&#787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QĐ"/>
      <sheetName val="Sheet1"/>
      <sheetName val="THEO doic các QĐ"/>
      <sheetName val="Biểu  theo QĐ 640 điểu chỉnh "/>
      <sheetName val="Nguồn Phân bổ "/>
      <sheetName val="Sheet2"/>
    </sheetNames>
    <sheetDataSet>
      <sheetData sheetId="0"/>
      <sheetData sheetId="1"/>
      <sheetData sheetId="2"/>
      <sheetData sheetId="3">
        <row r="19">
          <cell r="P19">
            <v>3691486728</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tabSelected="1" workbookViewId="0">
      <selection activeCell="I7" sqref="I7"/>
    </sheetView>
  </sheetViews>
  <sheetFormatPr defaultColWidth="9.1640625" defaultRowHeight="14"/>
  <cols>
    <col min="1" max="1" width="7" style="9" customWidth="1"/>
    <col min="2" max="2" width="44.25" style="5" bestFit="1" customWidth="1"/>
    <col min="3" max="3" width="15" style="5" hidden="1" customWidth="1"/>
    <col min="4" max="4" width="9.1640625" style="5" hidden="1" customWidth="1"/>
    <col min="5" max="5" width="6.75" style="5" hidden="1" customWidth="1"/>
    <col min="6" max="6" width="7.58203125" style="5" hidden="1" customWidth="1"/>
    <col min="7" max="7" width="7.25" style="5" hidden="1" customWidth="1"/>
    <col min="8" max="8" width="11.75" style="5" hidden="1" customWidth="1"/>
    <col min="9" max="9" width="14.25" style="5" bestFit="1" customWidth="1"/>
    <col min="10" max="10" width="12.4140625" style="5" bestFit="1" customWidth="1"/>
    <col min="11" max="11" width="12.4140625" style="5" customWidth="1"/>
    <col min="12" max="12" width="16.83203125" style="5" customWidth="1"/>
    <col min="13" max="13" width="12.4140625" style="5" bestFit="1" customWidth="1"/>
    <col min="14" max="14" width="14.4140625" style="5" customWidth="1"/>
    <col min="15" max="15" width="12.25" style="5" hidden="1" customWidth="1"/>
    <col min="16" max="16" width="12" style="5" hidden="1" customWidth="1"/>
    <col min="17" max="17" width="18.1640625" style="5" customWidth="1"/>
    <col min="18" max="18" width="21.1640625" style="5" customWidth="1"/>
    <col min="19" max="19" width="16.1640625" style="5" hidden="1" customWidth="1"/>
    <col min="20" max="20" width="9.1640625" style="5" customWidth="1"/>
    <col min="21" max="21" width="14" style="5" hidden="1" customWidth="1"/>
    <col min="22" max="16384" width="9.1640625" style="5"/>
  </cols>
  <sheetData>
    <row r="1" spans="1:21" ht="20.25" customHeight="1">
      <c r="A1" s="168" t="s">
        <v>15</v>
      </c>
      <c r="B1" s="168"/>
      <c r="C1" s="168"/>
      <c r="D1" s="168"/>
      <c r="E1" s="168"/>
      <c r="F1" s="168"/>
      <c r="G1" s="168"/>
      <c r="H1" s="168"/>
      <c r="I1" s="168"/>
      <c r="J1" s="168"/>
      <c r="K1" s="168"/>
      <c r="L1" s="168"/>
      <c r="M1" s="168"/>
      <c r="N1" s="168"/>
      <c r="O1" s="168"/>
      <c r="P1" s="168"/>
      <c r="Q1" s="168"/>
      <c r="R1" s="168"/>
    </row>
    <row r="2" spans="1:21" ht="19.899999999999999" customHeight="1">
      <c r="A2" s="171" t="s">
        <v>242</v>
      </c>
      <c r="B2" s="171"/>
      <c r="C2" s="171"/>
      <c r="D2" s="171"/>
      <c r="E2" s="171"/>
      <c r="F2" s="171"/>
      <c r="G2" s="171"/>
      <c r="H2" s="171"/>
      <c r="I2" s="171"/>
      <c r="J2" s="171"/>
      <c r="K2" s="171"/>
      <c r="L2" s="171"/>
      <c r="M2" s="171"/>
      <c r="N2" s="171"/>
      <c r="O2" s="171"/>
      <c r="P2" s="171"/>
      <c r="Q2" s="171"/>
      <c r="R2" s="171"/>
    </row>
    <row r="3" spans="1:21">
      <c r="A3" s="16"/>
      <c r="B3" s="16"/>
      <c r="C3" s="16"/>
      <c r="D3" s="16"/>
      <c r="E3" s="16"/>
      <c r="F3" s="16"/>
      <c r="G3" s="16"/>
      <c r="H3" s="16"/>
      <c r="I3" s="16"/>
      <c r="J3" s="16"/>
      <c r="K3" s="16"/>
      <c r="L3" s="16"/>
      <c r="M3" s="16"/>
      <c r="N3" s="16"/>
      <c r="O3" s="16"/>
      <c r="P3" s="172" t="s">
        <v>20</v>
      </c>
      <c r="Q3" s="172"/>
      <c r="R3" s="172"/>
    </row>
    <row r="4" spans="1:21" s="1" customFormat="1" ht="15" customHeight="1">
      <c r="A4" s="169" t="s">
        <v>0</v>
      </c>
      <c r="B4" s="169" t="s">
        <v>1</v>
      </c>
      <c r="C4" s="173" t="s">
        <v>27</v>
      </c>
      <c r="D4" s="173" t="s">
        <v>21</v>
      </c>
      <c r="E4" s="173" t="s">
        <v>22</v>
      </c>
      <c r="F4" s="173" t="s">
        <v>23</v>
      </c>
      <c r="G4" s="173" t="s">
        <v>24</v>
      </c>
      <c r="H4" s="173" t="s">
        <v>25</v>
      </c>
      <c r="I4" s="169" t="s">
        <v>2</v>
      </c>
      <c r="J4" s="174" t="s">
        <v>4</v>
      </c>
      <c r="K4" s="175"/>
      <c r="L4" s="175"/>
      <c r="M4" s="175"/>
      <c r="N4" s="175"/>
      <c r="O4" s="175"/>
      <c r="P4" s="175"/>
      <c r="Q4" s="176"/>
      <c r="R4" s="169" t="s">
        <v>3</v>
      </c>
    </row>
    <row r="5" spans="1:21" s="1" customFormat="1" ht="108.75" customHeight="1">
      <c r="A5" s="170"/>
      <c r="B5" s="170"/>
      <c r="C5" s="173"/>
      <c r="D5" s="173"/>
      <c r="E5" s="173"/>
      <c r="F5" s="173"/>
      <c r="G5" s="173"/>
      <c r="H5" s="173"/>
      <c r="I5" s="170"/>
      <c r="J5" s="14" t="s">
        <v>195</v>
      </c>
      <c r="K5" s="14" t="s">
        <v>18</v>
      </c>
      <c r="L5" s="14" t="s">
        <v>194</v>
      </c>
      <c r="M5" s="14" t="s">
        <v>16</v>
      </c>
      <c r="N5" s="14" t="s">
        <v>17</v>
      </c>
      <c r="O5" s="2"/>
      <c r="P5" s="2"/>
      <c r="Q5" s="167" t="s">
        <v>240</v>
      </c>
      <c r="R5" s="170"/>
    </row>
    <row r="6" spans="1:21" ht="25.5" customHeight="1">
      <c r="A6" s="3"/>
      <c r="B6" s="6" t="s">
        <v>19</v>
      </c>
      <c r="C6" s="6"/>
      <c r="D6" s="6"/>
      <c r="E6" s="6"/>
      <c r="F6" s="6"/>
      <c r="G6" s="6"/>
      <c r="H6" s="6"/>
      <c r="I6" s="15">
        <f>I7+I18+I24+I32+I21</f>
        <v>5283028234</v>
      </c>
      <c r="J6" s="15">
        <f t="shared" ref="J6:Q6" si="0">J7+J18+J24+J32+J21</f>
        <v>45540000</v>
      </c>
      <c r="K6" s="15">
        <f t="shared" si="0"/>
        <v>187460000</v>
      </c>
      <c r="L6" s="15">
        <f t="shared" si="0"/>
        <v>2174466463</v>
      </c>
      <c r="M6" s="15">
        <f t="shared" si="0"/>
        <v>142540669</v>
      </c>
      <c r="N6" s="15">
        <f t="shared" si="0"/>
        <v>2719021102</v>
      </c>
      <c r="O6" s="15">
        <f t="shared" si="0"/>
        <v>0</v>
      </c>
      <c r="P6" s="15">
        <f t="shared" si="0"/>
        <v>0</v>
      </c>
      <c r="Q6" s="15">
        <f t="shared" si="0"/>
        <v>14000000</v>
      </c>
      <c r="R6" s="4"/>
      <c r="S6" s="5">
        <v>2174466463</v>
      </c>
      <c r="U6" s="137"/>
    </row>
    <row r="7" spans="1:21" s="1" customFormat="1" ht="26.25" customHeight="1">
      <c r="A7" s="6">
        <v>1</v>
      </c>
      <c r="B7" s="2" t="s">
        <v>8</v>
      </c>
      <c r="C7" s="2"/>
      <c r="D7" s="2"/>
      <c r="E7" s="2"/>
      <c r="F7" s="2"/>
      <c r="G7" s="2"/>
      <c r="H7" s="2"/>
      <c r="I7" s="10">
        <f>I8+I11+I14</f>
        <v>3129000000</v>
      </c>
      <c r="J7" s="10">
        <f t="shared" ref="J7:N7" si="1">J8+J11+J14</f>
        <v>45540000</v>
      </c>
      <c r="K7" s="10">
        <f t="shared" si="1"/>
        <v>187460000</v>
      </c>
      <c r="L7" s="10">
        <f t="shared" si="1"/>
        <v>34438229</v>
      </c>
      <c r="M7" s="10">
        <f t="shared" si="1"/>
        <v>142540669</v>
      </c>
      <c r="N7" s="10">
        <f t="shared" si="1"/>
        <v>2719021102</v>
      </c>
      <c r="O7" s="10">
        <f t="shared" ref="O7:P7" si="2">O8+O11+O14</f>
        <v>0</v>
      </c>
      <c r="P7" s="10">
        <f t="shared" si="2"/>
        <v>0</v>
      </c>
      <c r="Q7" s="10"/>
      <c r="R7" s="2"/>
    </row>
    <row r="8" spans="1:21" s="1" customFormat="1" ht="26.25" customHeight="1">
      <c r="A8" s="6" t="s">
        <v>9</v>
      </c>
      <c r="B8" s="2" t="s">
        <v>5</v>
      </c>
      <c r="C8" s="2"/>
      <c r="D8" s="2"/>
      <c r="E8" s="2"/>
      <c r="F8" s="2"/>
      <c r="G8" s="2"/>
      <c r="H8" s="2"/>
      <c r="I8" s="10">
        <f>I10</f>
        <v>196000000</v>
      </c>
      <c r="J8" s="10">
        <f>J10</f>
        <v>0</v>
      </c>
      <c r="K8" s="10">
        <f t="shared" ref="K8:L8" si="3">K10</f>
        <v>0</v>
      </c>
      <c r="L8" s="10">
        <f t="shared" si="3"/>
        <v>34438229</v>
      </c>
      <c r="M8" s="10">
        <f>M10</f>
        <v>142540669</v>
      </c>
      <c r="N8" s="10">
        <f>N10</f>
        <v>19021102</v>
      </c>
      <c r="O8" s="10">
        <f>O10</f>
        <v>0</v>
      </c>
      <c r="P8" s="10">
        <f>P10</f>
        <v>0</v>
      </c>
      <c r="Q8" s="10"/>
      <c r="R8" s="2"/>
      <c r="S8" s="1">
        <v>142540668.90000001</v>
      </c>
      <c r="U8" s="136">
        <f>L6-U6</f>
        <v>2174466463</v>
      </c>
    </row>
    <row r="9" spans="1:21" s="1" customFormat="1" ht="26.25" customHeight="1">
      <c r="A9" s="6"/>
      <c r="B9" s="2" t="s">
        <v>193</v>
      </c>
      <c r="C9" s="2"/>
      <c r="D9" s="2"/>
      <c r="E9" s="2"/>
      <c r="F9" s="2"/>
      <c r="G9" s="2"/>
      <c r="H9" s="2"/>
      <c r="I9" s="10">
        <f>+I10</f>
        <v>196000000</v>
      </c>
      <c r="J9" s="10">
        <f t="shared" ref="J9:P9" si="4">+J10</f>
        <v>0</v>
      </c>
      <c r="K9" s="10">
        <f t="shared" si="4"/>
        <v>0</v>
      </c>
      <c r="L9" s="10">
        <f t="shared" si="4"/>
        <v>34438229</v>
      </c>
      <c r="M9" s="10">
        <f t="shared" si="4"/>
        <v>142540669</v>
      </c>
      <c r="N9" s="10">
        <f t="shared" si="4"/>
        <v>19021102</v>
      </c>
      <c r="O9" s="10">
        <f t="shared" si="4"/>
        <v>0</v>
      </c>
      <c r="P9" s="10">
        <f t="shared" si="4"/>
        <v>0</v>
      </c>
      <c r="Q9" s="10"/>
      <c r="R9" s="2"/>
      <c r="S9" s="136">
        <f>S8-M13</f>
        <v>142540668.90000001</v>
      </c>
    </row>
    <row r="10" spans="1:21" ht="34.5" customHeight="1">
      <c r="A10" s="7" t="s">
        <v>7</v>
      </c>
      <c r="B10" s="8" t="s">
        <v>231</v>
      </c>
      <c r="C10" s="8"/>
      <c r="D10" s="8"/>
      <c r="E10" s="8"/>
      <c r="F10" s="8"/>
      <c r="G10" s="8"/>
      <c r="H10" s="8"/>
      <c r="I10" s="11">
        <f>SUM(J10:P10)</f>
        <v>196000000</v>
      </c>
      <c r="J10" s="11"/>
      <c r="K10" s="11"/>
      <c r="L10" s="139">
        <f>262466463-228028234</f>
        <v>34438229</v>
      </c>
      <c r="M10" s="11">
        <v>142540669</v>
      </c>
      <c r="N10" s="13">
        <v>19021102</v>
      </c>
      <c r="O10" s="11"/>
      <c r="P10" s="11"/>
      <c r="Q10" s="11"/>
      <c r="R10" s="8" t="s">
        <v>229</v>
      </c>
    </row>
    <row r="11" spans="1:21" s="1" customFormat="1" ht="26.25" customHeight="1">
      <c r="A11" s="6" t="s">
        <v>10</v>
      </c>
      <c r="B11" s="2" t="s">
        <v>6</v>
      </c>
      <c r="C11" s="2"/>
      <c r="D11" s="2"/>
      <c r="E11" s="2"/>
      <c r="F11" s="2"/>
      <c r="G11" s="2"/>
      <c r="H11" s="2"/>
      <c r="I11" s="10">
        <f>I13</f>
        <v>2700000000</v>
      </c>
      <c r="J11" s="10">
        <f t="shared" ref="J11:P11" si="5">J13</f>
        <v>0</v>
      </c>
      <c r="K11" s="10"/>
      <c r="L11" s="10"/>
      <c r="M11" s="10">
        <f t="shared" si="5"/>
        <v>0</v>
      </c>
      <c r="N11" s="10">
        <f t="shared" si="5"/>
        <v>2700000000</v>
      </c>
      <c r="O11" s="10">
        <f t="shared" si="5"/>
        <v>0</v>
      </c>
      <c r="P11" s="10">
        <f t="shared" si="5"/>
        <v>0</v>
      </c>
      <c r="Q11" s="10"/>
      <c r="R11" s="2"/>
      <c r="S11" s="136">
        <v>2700000000</v>
      </c>
    </row>
    <row r="12" spans="1:21" s="1" customFormat="1" ht="26.25" customHeight="1">
      <c r="A12" s="6"/>
      <c r="B12" s="2" t="s">
        <v>193</v>
      </c>
      <c r="C12" s="2"/>
      <c r="D12" s="2"/>
      <c r="E12" s="2"/>
      <c r="F12" s="2"/>
      <c r="G12" s="2"/>
      <c r="H12" s="2"/>
      <c r="I12" s="10">
        <f>+I13</f>
        <v>2700000000</v>
      </c>
      <c r="J12" s="10">
        <f t="shared" ref="J12:P12" si="6">+J13</f>
        <v>0</v>
      </c>
      <c r="K12" s="10">
        <f t="shared" si="6"/>
        <v>0</v>
      </c>
      <c r="L12" s="10">
        <f t="shared" si="6"/>
        <v>0</v>
      </c>
      <c r="M12" s="10">
        <f t="shared" si="6"/>
        <v>0</v>
      </c>
      <c r="N12" s="10">
        <f t="shared" si="6"/>
        <v>2700000000</v>
      </c>
      <c r="O12" s="10">
        <f t="shared" si="6"/>
        <v>0</v>
      </c>
      <c r="P12" s="10">
        <f t="shared" si="6"/>
        <v>0</v>
      </c>
      <c r="Q12" s="10"/>
      <c r="R12" s="2"/>
      <c r="S12" s="136">
        <f>S11-N13</f>
        <v>0</v>
      </c>
    </row>
    <row r="13" spans="1:21" ht="39.75" customHeight="1">
      <c r="A13" s="7" t="s">
        <v>7</v>
      </c>
      <c r="B13" s="8" t="s">
        <v>232</v>
      </c>
      <c r="C13" s="4"/>
      <c r="D13" s="4"/>
      <c r="E13" s="4"/>
      <c r="F13" s="4"/>
      <c r="G13" s="4"/>
      <c r="H13" s="4"/>
      <c r="I13" s="11">
        <f>SUM(J13:P13)</f>
        <v>2700000000</v>
      </c>
      <c r="J13" s="11"/>
      <c r="K13" s="11"/>
      <c r="L13" s="11"/>
      <c r="M13" s="11"/>
      <c r="N13" s="12">
        <v>2700000000</v>
      </c>
      <c r="O13" s="11"/>
      <c r="P13" s="11"/>
      <c r="Q13" s="11"/>
      <c r="R13" s="8" t="s">
        <v>230</v>
      </c>
      <c r="S13" s="135">
        <v>1504000000</v>
      </c>
    </row>
    <row r="14" spans="1:21" s="1" customFormat="1" ht="26.25" customHeight="1">
      <c r="A14" s="6" t="s">
        <v>11</v>
      </c>
      <c r="B14" s="2" t="s">
        <v>12</v>
      </c>
      <c r="C14" s="2"/>
      <c r="D14" s="2"/>
      <c r="E14" s="2"/>
      <c r="F14" s="2"/>
      <c r="G14" s="2"/>
      <c r="H14" s="2"/>
      <c r="I14" s="10">
        <f>+I15</f>
        <v>233000000</v>
      </c>
      <c r="J14" s="10">
        <f t="shared" ref="J14:N14" si="7">+J15</f>
        <v>45540000</v>
      </c>
      <c r="K14" s="10">
        <f t="shared" si="7"/>
        <v>187460000</v>
      </c>
      <c r="L14" s="10">
        <f t="shared" si="7"/>
        <v>0</v>
      </c>
      <c r="M14" s="10">
        <f t="shared" si="7"/>
        <v>0</v>
      </c>
      <c r="N14" s="10">
        <f t="shared" si="7"/>
        <v>0</v>
      </c>
      <c r="O14" s="10">
        <f t="shared" ref="O14:P14" si="8">O16</f>
        <v>0</v>
      </c>
      <c r="P14" s="10">
        <f t="shared" si="8"/>
        <v>0</v>
      </c>
      <c r="Q14" s="10"/>
      <c r="R14" s="2"/>
      <c r="S14" s="136">
        <f>S13+I10</f>
        <v>1700000000</v>
      </c>
    </row>
    <row r="15" spans="1:21" s="1" customFormat="1" ht="26.25" customHeight="1">
      <c r="A15" s="6"/>
      <c r="B15" s="2" t="s">
        <v>31</v>
      </c>
      <c r="C15" s="4">
        <v>1118425</v>
      </c>
      <c r="D15" s="2"/>
      <c r="E15" s="2"/>
      <c r="F15" s="2"/>
      <c r="G15" s="2"/>
      <c r="H15" s="2"/>
      <c r="I15" s="10">
        <f>+I16+I17</f>
        <v>233000000</v>
      </c>
      <c r="J15" s="10">
        <f t="shared" ref="J15:N15" si="9">+J16+J17</f>
        <v>45540000</v>
      </c>
      <c r="K15" s="10">
        <f t="shared" si="9"/>
        <v>187460000</v>
      </c>
      <c r="L15" s="10">
        <f t="shared" si="9"/>
        <v>0</v>
      </c>
      <c r="M15" s="10">
        <f t="shared" si="9"/>
        <v>0</v>
      </c>
      <c r="N15" s="10">
        <f t="shared" si="9"/>
        <v>0</v>
      </c>
      <c r="O15" s="10"/>
      <c r="P15" s="10"/>
      <c r="Q15" s="10"/>
      <c r="R15" s="2"/>
      <c r="S15" s="136">
        <f>S14-1700000000</f>
        <v>0</v>
      </c>
    </row>
    <row r="16" spans="1:21" ht="20.25" customHeight="1">
      <c r="A16" s="3"/>
      <c r="B16" s="8" t="s">
        <v>29</v>
      </c>
      <c r="C16" s="4"/>
      <c r="D16" s="4"/>
      <c r="E16" s="4"/>
      <c r="F16" s="4"/>
      <c r="G16" s="4"/>
      <c r="H16" s="4"/>
      <c r="I16" s="11">
        <f>SUM(J16:P16)</f>
        <v>130000000</v>
      </c>
      <c r="J16" s="128">
        <v>45540000</v>
      </c>
      <c r="K16" s="11">
        <v>84460000</v>
      </c>
      <c r="L16" s="11"/>
      <c r="M16" s="11"/>
      <c r="N16" s="12"/>
      <c r="O16" s="11"/>
      <c r="P16" s="11"/>
      <c r="Q16" s="11"/>
      <c r="R16" s="4"/>
      <c r="S16" s="137"/>
    </row>
    <row r="17" spans="1:19" ht="31.5" customHeight="1">
      <c r="A17" s="3"/>
      <c r="B17" s="8" t="s">
        <v>30</v>
      </c>
      <c r="C17" s="4"/>
      <c r="D17" s="4"/>
      <c r="E17" s="4"/>
      <c r="F17" s="4"/>
      <c r="G17" s="4"/>
      <c r="H17" s="4"/>
      <c r="I17" s="11">
        <f>SUM(J17:P17)</f>
        <v>103000000</v>
      </c>
      <c r="J17" s="11"/>
      <c r="K17" s="11">
        <v>103000000</v>
      </c>
      <c r="L17" s="11"/>
      <c r="M17" s="11"/>
      <c r="N17" s="12"/>
      <c r="O17" s="11"/>
      <c r="P17" s="11"/>
      <c r="Q17" s="11"/>
      <c r="R17" s="4"/>
      <c r="S17" s="138"/>
    </row>
    <row r="18" spans="1:19" s="1" customFormat="1" ht="21" customHeight="1">
      <c r="A18" s="6">
        <v>2</v>
      </c>
      <c r="B18" s="2" t="s">
        <v>14</v>
      </c>
      <c r="C18" s="2"/>
      <c r="D18" s="2"/>
      <c r="E18" s="2"/>
      <c r="F18" s="2"/>
      <c r="G18" s="2"/>
      <c r="H18" s="2"/>
      <c r="I18" s="10">
        <f>+I19</f>
        <v>1728000000</v>
      </c>
      <c r="J18" s="10">
        <f t="shared" ref="J18:R18" si="10">+J19</f>
        <v>0</v>
      </c>
      <c r="K18" s="10">
        <f t="shared" si="10"/>
        <v>0</v>
      </c>
      <c r="L18" s="10">
        <f t="shared" si="10"/>
        <v>1728000000</v>
      </c>
      <c r="M18" s="10">
        <f t="shared" si="10"/>
        <v>0</v>
      </c>
      <c r="N18" s="10">
        <f t="shared" si="10"/>
        <v>0</v>
      </c>
      <c r="O18" s="10">
        <f t="shared" si="10"/>
        <v>0</v>
      </c>
      <c r="P18" s="10">
        <f t="shared" si="10"/>
        <v>0</v>
      </c>
      <c r="Q18" s="10"/>
      <c r="R18" s="10">
        <f t="shared" si="10"/>
        <v>0</v>
      </c>
    </row>
    <row r="19" spans="1:19" s="1" customFormat="1" ht="21" customHeight="1">
      <c r="A19" s="6"/>
      <c r="B19" s="2" t="s">
        <v>31</v>
      </c>
      <c r="C19" s="4">
        <v>1118425</v>
      </c>
      <c r="D19" s="2"/>
      <c r="E19" s="2"/>
      <c r="F19" s="2"/>
      <c r="G19" s="2"/>
      <c r="H19" s="2"/>
      <c r="I19" s="11">
        <f t="shared" ref="I19:I33" si="11">SUM(J19:P19)</f>
        <v>1728000000</v>
      </c>
      <c r="J19" s="10">
        <f t="shared" ref="J19:R19" si="12">+J20</f>
        <v>0</v>
      </c>
      <c r="K19" s="10">
        <f t="shared" si="12"/>
        <v>0</v>
      </c>
      <c r="L19" s="11">
        <f t="shared" si="12"/>
        <v>1728000000</v>
      </c>
      <c r="M19" s="10">
        <f t="shared" si="12"/>
        <v>0</v>
      </c>
      <c r="N19" s="10">
        <f t="shared" si="12"/>
        <v>0</v>
      </c>
      <c r="O19" s="10">
        <f t="shared" si="12"/>
        <v>0</v>
      </c>
      <c r="P19" s="10">
        <f t="shared" si="12"/>
        <v>0</v>
      </c>
      <c r="Q19" s="10"/>
      <c r="R19" s="10">
        <f t="shared" si="12"/>
        <v>0</v>
      </c>
    </row>
    <row r="20" spans="1:19" ht="66" customHeight="1">
      <c r="A20" s="7" t="s">
        <v>7</v>
      </c>
      <c r="B20" s="8" t="s">
        <v>28</v>
      </c>
      <c r="C20" s="4"/>
      <c r="D20" s="8"/>
      <c r="E20" s="8"/>
      <c r="F20" s="8"/>
      <c r="G20" s="8"/>
      <c r="H20" s="8"/>
      <c r="I20" s="11">
        <f t="shared" si="11"/>
        <v>1728000000</v>
      </c>
      <c r="J20" s="11"/>
      <c r="K20" s="11"/>
      <c r="L20" s="11">
        <v>1728000000</v>
      </c>
      <c r="M20" s="11"/>
      <c r="N20" s="11"/>
      <c r="O20" s="11"/>
      <c r="P20" s="11"/>
      <c r="Q20" s="11"/>
      <c r="R20" s="4"/>
      <c r="S20" s="135">
        <f>S6-L20-L26-L32</f>
        <v>161438229</v>
      </c>
    </row>
    <row r="21" spans="1:19" ht="29.25" customHeight="1">
      <c r="A21" s="6" t="s">
        <v>237</v>
      </c>
      <c r="B21" s="21" t="s">
        <v>238</v>
      </c>
      <c r="C21" s="2"/>
      <c r="D21" s="21"/>
      <c r="E21" s="21"/>
      <c r="F21" s="21"/>
      <c r="G21" s="21"/>
      <c r="H21" s="21"/>
      <c r="I21" s="10">
        <f t="shared" ref="I21:I22" si="13">SUM(J21:Q21)</f>
        <v>14000000</v>
      </c>
      <c r="J21" s="10"/>
      <c r="K21" s="10"/>
      <c r="L21" s="10"/>
      <c r="M21" s="10"/>
      <c r="N21" s="10"/>
      <c r="O21" s="10"/>
      <c r="P21" s="10"/>
      <c r="Q21" s="10">
        <f>+Q22</f>
        <v>14000000</v>
      </c>
      <c r="R21" s="2"/>
      <c r="S21" s="135"/>
    </row>
    <row r="22" spans="1:19" ht="29.25" customHeight="1">
      <c r="A22" s="7" t="s">
        <v>7</v>
      </c>
      <c r="B22" s="8" t="s">
        <v>239</v>
      </c>
      <c r="C22" s="4"/>
      <c r="D22" s="8"/>
      <c r="E22" s="8"/>
      <c r="F22" s="8"/>
      <c r="G22" s="8"/>
      <c r="H22" s="8"/>
      <c r="I22" s="11">
        <f t="shared" si="13"/>
        <v>14000000</v>
      </c>
      <c r="J22" s="11"/>
      <c r="K22" s="11"/>
      <c r="L22" s="11"/>
      <c r="M22" s="11"/>
      <c r="N22" s="11"/>
      <c r="O22" s="11"/>
      <c r="P22" s="11"/>
      <c r="Q22" s="11">
        <f>+Q23</f>
        <v>14000000</v>
      </c>
      <c r="R22" s="4"/>
      <c r="S22" s="135"/>
    </row>
    <row r="23" spans="1:19" ht="34.5" customHeight="1">
      <c r="A23" s="3"/>
      <c r="B23" s="8" t="s">
        <v>235</v>
      </c>
      <c r="C23" s="4"/>
      <c r="D23" s="8"/>
      <c r="E23" s="8"/>
      <c r="F23" s="8"/>
      <c r="G23" s="8"/>
      <c r="H23" s="8"/>
      <c r="I23" s="11">
        <f>SUM(J23:Q23)</f>
        <v>14000000</v>
      </c>
      <c r="J23" s="11"/>
      <c r="K23" s="11"/>
      <c r="L23" s="11"/>
      <c r="M23" s="11"/>
      <c r="N23" s="11"/>
      <c r="O23" s="11"/>
      <c r="P23" s="11"/>
      <c r="Q23" s="11">
        <v>14000000</v>
      </c>
      <c r="R23" s="4"/>
      <c r="S23" s="135"/>
    </row>
    <row r="24" spans="1:19" s="1" customFormat="1" ht="21.75" customHeight="1">
      <c r="A24" s="6">
        <v>4</v>
      </c>
      <c r="B24" s="2" t="s">
        <v>26</v>
      </c>
      <c r="C24" s="2"/>
      <c r="D24" s="2"/>
      <c r="E24" s="2"/>
      <c r="F24" s="2"/>
      <c r="G24" s="2"/>
      <c r="H24" s="2"/>
      <c r="I24" s="10">
        <f t="shared" ref="I24:K24" si="14">+I25+I30</f>
        <v>362028234</v>
      </c>
      <c r="J24" s="10">
        <f t="shared" si="14"/>
        <v>0</v>
      </c>
      <c r="K24" s="10">
        <f t="shared" si="14"/>
        <v>0</v>
      </c>
      <c r="L24" s="10">
        <f>+L25+L30</f>
        <v>362028234</v>
      </c>
      <c r="M24" s="10">
        <f t="shared" ref="M24:R24" si="15">+M26</f>
        <v>0</v>
      </c>
      <c r="N24" s="10">
        <f t="shared" si="15"/>
        <v>0</v>
      </c>
      <c r="O24" s="10">
        <f t="shared" si="15"/>
        <v>0</v>
      </c>
      <c r="P24" s="10">
        <f t="shared" si="15"/>
        <v>0</v>
      </c>
      <c r="Q24" s="10"/>
      <c r="R24" s="10">
        <f t="shared" si="15"/>
        <v>0</v>
      </c>
    </row>
    <row r="25" spans="1:19" s="1" customFormat="1" ht="39" customHeight="1">
      <c r="A25" s="166" t="s">
        <v>7</v>
      </c>
      <c r="B25" s="8" t="s">
        <v>13</v>
      </c>
      <c r="C25" s="2"/>
      <c r="D25" s="2"/>
      <c r="E25" s="2"/>
      <c r="F25" s="2"/>
      <c r="G25" s="2"/>
      <c r="H25" s="2"/>
      <c r="I25" s="10">
        <f t="shared" ref="I25:K25" si="16">+I26+I27</f>
        <v>282028234</v>
      </c>
      <c r="J25" s="10">
        <f t="shared" si="16"/>
        <v>0</v>
      </c>
      <c r="K25" s="10">
        <f t="shared" si="16"/>
        <v>0</v>
      </c>
      <c r="L25" s="10">
        <f>+L26+L27</f>
        <v>282028234</v>
      </c>
      <c r="M25" s="10">
        <f t="shared" ref="M25:R25" si="17">+M26</f>
        <v>0</v>
      </c>
      <c r="N25" s="10">
        <f t="shared" si="17"/>
        <v>0</v>
      </c>
      <c r="O25" s="10">
        <f t="shared" si="17"/>
        <v>0</v>
      </c>
      <c r="P25" s="10">
        <f t="shared" si="17"/>
        <v>0</v>
      </c>
      <c r="Q25" s="10"/>
      <c r="R25" s="10">
        <f t="shared" si="17"/>
        <v>0</v>
      </c>
    </row>
    <row r="26" spans="1:19" ht="24.75" customHeight="1">
      <c r="A26" s="3"/>
      <c r="B26" s="8" t="s">
        <v>234</v>
      </c>
      <c r="C26" s="4"/>
      <c r="D26" s="4"/>
      <c r="E26" s="4"/>
      <c r="F26" s="4"/>
      <c r="G26" s="4"/>
      <c r="H26" s="4"/>
      <c r="I26" s="11">
        <f t="shared" si="11"/>
        <v>235028234</v>
      </c>
      <c r="J26" s="4"/>
      <c r="K26" s="4"/>
      <c r="L26" s="139">
        <f>200000000+35028234</f>
        <v>235028234</v>
      </c>
      <c r="M26" s="4"/>
      <c r="N26" s="4"/>
      <c r="O26" s="4"/>
      <c r="P26" s="4"/>
      <c r="Q26" s="4"/>
      <c r="R26" s="4"/>
      <c r="S26" s="5">
        <f>848+272</f>
        <v>1120</v>
      </c>
    </row>
    <row r="27" spans="1:19" ht="27" customHeight="1">
      <c r="A27" s="3"/>
      <c r="B27" s="8" t="s">
        <v>235</v>
      </c>
      <c r="C27" s="4"/>
      <c r="D27" s="4"/>
      <c r="E27" s="4"/>
      <c r="F27" s="4"/>
      <c r="G27" s="4"/>
      <c r="H27" s="4"/>
      <c r="I27" s="11">
        <f t="shared" si="11"/>
        <v>47000000</v>
      </c>
      <c r="J27" s="4"/>
      <c r="K27" s="4"/>
      <c r="L27" s="139">
        <v>47000000</v>
      </c>
      <c r="M27" s="4"/>
      <c r="N27" s="4"/>
      <c r="O27" s="4"/>
      <c r="P27" s="4"/>
      <c r="Q27" s="4"/>
      <c r="R27" s="4"/>
    </row>
    <row r="28" spans="1:19" ht="35.25" hidden="1" customHeight="1">
      <c r="A28" s="166" t="s">
        <v>233</v>
      </c>
      <c r="B28" s="8" t="s">
        <v>236</v>
      </c>
      <c r="C28" s="4"/>
      <c r="D28" s="4"/>
      <c r="E28" s="4"/>
      <c r="F28" s="4"/>
      <c r="G28" s="4"/>
      <c r="H28" s="4"/>
      <c r="I28" s="11"/>
      <c r="J28" s="4"/>
      <c r="K28" s="4"/>
      <c r="L28" s="139"/>
      <c r="M28" s="4"/>
      <c r="N28" s="4"/>
      <c r="O28" s="4"/>
      <c r="P28" s="4"/>
      <c r="Q28" s="4"/>
      <c r="R28" s="4"/>
    </row>
    <row r="29" spans="1:19" ht="35.25" hidden="1" customHeight="1">
      <c r="A29" s="3"/>
      <c r="B29" s="8"/>
      <c r="C29" s="4"/>
      <c r="D29" s="4"/>
      <c r="E29" s="4"/>
      <c r="F29" s="4"/>
      <c r="G29" s="4"/>
      <c r="H29" s="4"/>
      <c r="I29" s="11"/>
      <c r="J29" s="4"/>
      <c r="K29" s="4"/>
      <c r="L29" s="139"/>
      <c r="M29" s="4"/>
      <c r="N29" s="4"/>
      <c r="O29" s="4"/>
      <c r="P29" s="4"/>
      <c r="Q29" s="4"/>
      <c r="R29" s="4"/>
    </row>
    <row r="30" spans="1:19" ht="35.25" customHeight="1">
      <c r="A30" s="7" t="s">
        <v>7</v>
      </c>
      <c r="B30" s="8" t="s">
        <v>228</v>
      </c>
      <c r="C30" s="2"/>
      <c r="D30" s="2"/>
      <c r="E30" s="2"/>
      <c r="F30" s="2"/>
      <c r="G30" s="2"/>
      <c r="H30" s="2"/>
      <c r="I30" s="151">
        <f t="shared" ref="I30:K30" si="18">+I31</f>
        <v>80000000</v>
      </c>
      <c r="J30" s="151">
        <f t="shared" si="18"/>
        <v>0</v>
      </c>
      <c r="K30" s="151">
        <f t="shared" si="18"/>
        <v>0</v>
      </c>
      <c r="L30" s="151">
        <f>+L31</f>
        <v>80000000</v>
      </c>
      <c r="M30" s="2"/>
      <c r="N30" s="2"/>
      <c r="O30" s="2"/>
      <c r="P30" s="2"/>
      <c r="Q30" s="2"/>
      <c r="R30" s="2"/>
    </row>
    <row r="31" spans="1:19" ht="30.75" customHeight="1">
      <c r="A31" s="3"/>
      <c r="B31" s="8" t="s">
        <v>193</v>
      </c>
      <c r="C31" s="4"/>
      <c r="D31" s="4"/>
      <c r="E31" s="4"/>
      <c r="F31" s="4"/>
      <c r="G31" s="4"/>
      <c r="H31" s="4"/>
      <c r="I31" s="11">
        <f>+J31+K31+L31</f>
        <v>80000000</v>
      </c>
      <c r="J31" s="4"/>
      <c r="K31" s="4"/>
      <c r="L31" s="139">
        <f>16000000*5</f>
        <v>80000000</v>
      </c>
      <c r="M31" s="4"/>
      <c r="N31" s="4"/>
      <c r="O31" s="4"/>
      <c r="P31" s="4"/>
      <c r="Q31" s="4"/>
      <c r="R31" s="4"/>
    </row>
    <row r="32" spans="1:19" ht="18.75" customHeight="1">
      <c r="A32" s="6">
        <v>5</v>
      </c>
      <c r="B32" s="2" t="s">
        <v>226</v>
      </c>
      <c r="C32" s="4"/>
      <c r="D32" s="4"/>
      <c r="E32" s="4"/>
      <c r="F32" s="4"/>
      <c r="G32" s="4"/>
      <c r="H32" s="4"/>
      <c r="I32" s="10">
        <f>+I33</f>
        <v>50000000</v>
      </c>
      <c r="J32" s="10">
        <f t="shared" ref="J32:R32" si="19">+J33</f>
        <v>0</v>
      </c>
      <c r="K32" s="10">
        <f t="shared" si="19"/>
        <v>0</v>
      </c>
      <c r="L32" s="10">
        <f t="shared" si="19"/>
        <v>50000000</v>
      </c>
      <c r="M32" s="10">
        <f t="shared" si="19"/>
        <v>0</v>
      </c>
      <c r="N32" s="10">
        <f t="shared" si="19"/>
        <v>0</v>
      </c>
      <c r="O32" s="10">
        <f t="shared" si="19"/>
        <v>0</v>
      </c>
      <c r="P32" s="10">
        <f t="shared" si="19"/>
        <v>0</v>
      </c>
      <c r="Q32" s="10"/>
      <c r="R32" s="10">
        <f t="shared" si="19"/>
        <v>0</v>
      </c>
    </row>
    <row r="33" spans="1:18" ht="42">
      <c r="A33" s="3"/>
      <c r="B33" s="8" t="s">
        <v>227</v>
      </c>
      <c r="C33" s="4"/>
      <c r="D33" s="4"/>
      <c r="E33" s="4"/>
      <c r="F33" s="4"/>
      <c r="G33" s="4"/>
      <c r="H33" s="4"/>
      <c r="I33" s="11">
        <f t="shared" si="11"/>
        <v>50000000</v>
      </c>
      <c r="J33" s="4"/>
      <c r="K33" s="4"/>
      <c r="L33" s="139">
        <v>50000000</v>
      </c>
      <c r="M33" s="4"/>
      <c r="N33" s="4"/>
      <c r="O33" s="4"/>
      <c r="P33" s="4"/>
      <c r="Q33" s="4"/>
      <c r="R33" s="4"/>
    </row>
  </sheetData>
  <mergeCells count="14">
    <mergeCell ref="A1:R1"/>
    <mergeCell ref="I4:I5"/>
    <mergeCell ref="B4:B5"/>
    <mergeCell ref="A4:A5"/>
    <mergeCell ref="R4:R5"/>
    <mergeCell ref="A2:R2"/>
    <mergeCell ref="P3:R3"/>
    <mergeCell ref="C4:C5"/>
    <mergeCell ref="D4:D5"/>
    <mergeCell ref="E4:E5"/>
    <mergeCell ref="F4:F5"/>
    <mergeCell ref="G4:G5"/>
    <mergeCell ref="H4:H5"/>
    <mergeCell ref="J4:Q4"/>
  </mergeCells>
  <pageMargins left="0.70866141732283472" right="0.70866141732283472" top="0.47244094488188981" bottom="0.19685039370078741"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topLeftCell="A103" workbookViewId="0">
      <selection activeCell="B122" sqref="B122"/>
    </sheetView>
  </sheetViews>
  <sheetFormatPr defaultRowHeight="14"/>
  <cols>
    <col min="1" max="1" width="5.58203125" style="19" customWidth="1"/>
    <col min="2" max="2" width="53" style="17" bestFit="1" customWidth="1"/>
    <col min="3" max="3" width="15.4140625" style="17" customWidth="1"/>
    <col min="4" max="4" width="15.1640625" style="17" customWidth="1"/>
    <col min="5" max="5" width="15.25" style="17" customWidth="1"/>
    <col min="6" max="6" width="15.1640625" style="17" customWidth="1"/>
    <col min="7" max="7" width="15" style="17" customWidth="1"/>
    <col min="8" max="8" width="19.58203125" style="17" bestFit="1" customWidth="1"/>
    <col min="9" max="9" width="17.83203125" style="17" customWidth="1"/>
    <col min="10" max="14" width="9.1640625" style="17"/>
  </cols>
  <sheetData>
    <row r="1" spans="1:14">
      <c r="A1" s="178" t="s">
        <v>32</v>
      </c>
      <c r="B1" s="178"/>
      <c r="C1" s="178"/>
      <c r="D1" s="178"/>
      <c r="E1" s="178"/>
      <c r="F1" s="178"/>
      <c r="G1" s="178"/>
    </row>
    <row r="2" spans="1:14">
      <c r="A2" s="177" t="s">
        <v>33</v>
      </c>
      <c r="B2" s="177"/>
      <c r="C2" s="177"/>
      <c r="D2" s="177"/>
      <c r="E2" s="177"/>
      <c r="F2" s="177"/>
      <c r="G2" s="177"/>
      <c r="H2" s="18"/>
      <c r="I2" s="18"/>
      <c r="J2" s="18"/>
      <c r="K2" s="18"/>
      <c r="L2" s="18"/>
      <c r="M2" s="18"/>
      <c r="N2" s="18"/>
    </row>
    <row r="3" spans="1:14">
      <c r="A3" s="177" t="s">
        <v>34</v>
      </c>
      <c r="B3" s="177"/>
      <c r="C3" s="177"/>
      <c r="D3" s="177"/>
      <c r="E3" s="177"/>
      <c r="F3" s="177"/>
      <c r="G3" s="177"/>
      <c r="H3" s="18"/>
      <c r="I3" s="18"/>
      <c r="J3" s="18"/>
      <c r="K3" s="18"/>
      <c r="L3" s="18"/>
      <c r="M3" s="18"/>
      <c r="N3" s="18"/>
    </row>
    <row r="4" spans="1:14">
      <c r="A4" s="177" t="s">
        <v>35</v>
      </c>
      <c r="B4" s="177"/>
      <c r="C4" s="177"/>
      <c r="D4" s="177"/>
      <c r="E4" s="177"/>
      <c r="F4" s="177"/>
      <c r="G4" s="177"/>
      <c r="H4" s="18"/>
      <c r="I4" s="18"/>
      <c r="J4" s="18"/>
      <c r="K4" s="18"/>
      <c r="L4" s="18"/>
      <c r="M4" s="18"/>
      <c r="N4" s="18"/>
    </row>
    <row r="5" spans="1:14">
      <c r="A5" s="177" t="str">
        <f>H5</f>
        <v>(Kèm theo Tờ trình số       /TTr-PKT ngày       /3/2026 của Phòng kinh tế xã Nậm Hàng)</v>
      </c>
      <c r="B5" s="177"/>
      <c r="C5" s="177"/>
      <c r="D5" s="177"/>
      <c r="E5" s="177"/>
      <c r="F5" s="177"/>
      <c r="G5" s="177"/>
      <c r="H5" s="177" t="s">
        <v>36</v>
      </c>
      <c r="I5" s="177"/>
      <c r="J5" s="177"/>
      <c r="K5" s="177"/>
      <c r="L5" s="177"/>
      <c r="M5" s="177"/>
      <c r="N5" s="177"/>
    </row>
    <row r="6" spans="1:14">
      <c r="A6" s="179" t="s">
        <v>37</v>
      </c>
      <c r="B6" s="179"/>
      <c r="C6" s="179"/>
      <c r="D6" s="179"/>
      <c r="E6" s="179"/>
      <c r="F6" s="179"/>
      <c r="G6" s="179"/>
      <c r="H6" s="177" t="s">
        <v>38</v>
      </c>
      <c r="I6" s="177"/>
      <c r="J6" s="177"/>
      <c r="K6" s="177"/>
      <c r="L6" s="177"/>
      <c r="M6" s="177"/>
      <c r="N6" s="177"/>
    </row>
    <row r="7" spans="1:14">
      <c r="A7" s="180" t="s">
        <v>0</v>
      </c>
      <c r="B7" s="180" t="s">
        <v>39</v>
      </c>
      <c r="C7" s="180" t="s">
        <v>40</v>
      </c>
      <c r="D7" s="180" t="s">
        <v>41</v>
      </c>
      <c r="E7" s="180" t="s">
        <v>42</v>
      </c>
      <c r="F7" s="180" t="s">
        <v>43</v>
      </c>
      <c r="G7" s="180" t="s">
        <v>3</v>
      </c>
      <c r="H7" s="19"/>
      <c r="I7" s="19"/>
      <c r="J7" s="19"/>
      <c r="K7" s="19"/>
      <c r="L7" s="19"/>
      <c r="M7" s="19"/>
      <c r="N7" s="19"/>
    </row>
    <row r="8" spans="1:14">
      <c r="A8" s="180"/>
      <c r="B8" s="180"/>
      <c r="C8" s="180"/>
      <c r="D8" s="180"/>
      <c r="E8" s="180"/>
      <c r="F8" s="180"/>
      <c r="G8" s="180"/>
      <c r="H8" s="19"/>
      <c r="I8" s="19"/>
      <c r="J8" s="19"/>
      <c r="K8" s="19"/>
      <c r="L8" s="19"/>
      <c r="M8" s="19"/>
      <c r="N8" s="19"/>
    </row>
    <row r="9" spans="1:14">
      <c r="A9" s="20" t="s">
        <v>44</v>
      </c>
      <c r="B9" s="20" t="s">
        <v>45</v>
      </c>
      <c r="C9" s="20">
        <v>1</v>
      </c>
      <c r="D9" s="20">
        <v>2</v>
      </c>
      <c r="E9" s="20">
        <v>3</v>
      </c>
      <c r="F9" s="20">
        <v>4</v>
      </c>
      <c r="G9" s="20">
        <v>5</v>
      </c>
      <c r="H9" s="19"/>
      <c r="I9" s="19"/>
      <c r="J9" s="19"/>
      <c r="K9" s="19"/>
      <c r="L9" s="19"/>
      <c r="M9" s="19"/>
      <c r="N9" s="19"/>
    </row>
    <row r="10" spans="1:14" ht="28">
      <c r="A10" s="14"/>
      <c r="B10" s="21" t="s">
        <v>46</v>
      </c>
      <c r="C10" s="22">
        <f t="shared" ref="C10:D10" si="0">+C11+C23</f>
        <v>28448324136</v>
      </c>
      <c r="D10" s="22">
        <f t="shared" si="0"/>
        <v>24873001226</v>
      </c>
      <c r="E10" s="22">
        <f>+E11+E23</f>
        <v>3575185910</v>
      </c>
      <c r="F10" s="22"/>
      <c r="G10" s="21"/>
      <c r="H10" s="23"/>
      <c r="I10" s="24"/>
      <c r="J10" s="23"/>
      <c r="K10" s="23"/>
      <c r="L10" s="23"/>
      <c r="M10" s="23"/>
      <c r="N10" s="23"/>
    </row>
    <row r="11" spans="1:14">
      <c r="A11" s="14" t="s">
        <v>44</v>
      </c>
      <c r="B11" s="21" t="s">
        <v>47</v>
      </c>
      <c r="C11" s="10">
        <f>+C13+C17+C19+C22+C14+C12</f>
        <v>560135563</v>
      </c>
      <c r="D11" s="10">
        <f t="shared" ref="D11:E11" si="1">+D13+D17+D19+D22+D14+D12</f>
        <v>85000000</v>
      </c>
      <c r="E11" s="10">
        <f t="shared" si="1"/>
        <v>475135563</v>
      </c>
      <c r="F11" s="22"/>
      <c r="G11" s="21"/>
      <c r="H11" s="23"/>
      <c r="I11" s="24"/>
      <c r="J11" s="23"/>
      <c r="K11" s="23"/>
      <c r="L11" s="23"/>
      <c r="M11" s="23"/>
      <c r="N11" s="23"/>
    </row>
    <row r="12" spans="1:14">
      <c r="A12" s="14"/>
      <c r="B12" s="25" t="s">
        <v>48</v>
      </c>
      <c r="C12" s="10"/>
      <c r="D12" s="22">
        <v>37000000</v>
      </c>
      <c r="E12" s="22">
        <f>C12-D12</f>
        <v>-37000000</v>
      </c>
      <c r="F12" s="22"/>
      <c r="G12" s="21"/>
      <c r="H12" s="23"/>
      <c r="I12" s="24"/>
      <c r="J12" s="23"/>
      <c r="K12" s="23"/>
      <c r="L12" s="23"/>
      <c r="M12" s="23"/>
      <c r="N12" s="23"/>
    </row>
    <row r="13" spans="1:14">
      <c r="A13" s="14">
        <v>1</v>
      </c>
      <c r="B13" s="26" t="s">
        <v>49</v>
      </c>
      <c r="C13" s="10">
        <v>201404977</v>
      </c>
      <c r="D13" s="22"/>
      <c r="E13" s="22">
        <f t="shared" ref="E13:E22" si="2">C13-D13</f>
        <v>201404977</v>
      </c>
      <c r="F13" s="22"/>
      <c r="G13" s="21"/>
      <c r="H13" s="23"/>
      <c r="I13" s="24"/>
      <c r="J13" s="23"/>
      <c r="K13" s="23"/>
      <c r="L13" s="23"/>
      <c r="M13" s="23"/>
      <c r="N13" s="23"/>
    </row>
    <row r="14" spans="1:14">
      <c r="A14" s="14">
        <v>2</v>
      </c>
      <c r="B14" s="26" t="s">
        <v>50</v>
      </c>
      <c r="C14" s="10">
        <f>+C15+C16</f>
        <v>53849000</v>
      </c>
      <c r="D14" s="22"/>
      <c r="E14" s="22">
        <f t="shared" si="2"/>
        <v>53849000</v>
      </c>
      <c r="F14" s="22"/>
      <c r="G14" s="21"/>
      <c r="H14" s="23"/>
      <c r="I14" s="24"/>
      <c r="J14" s="23"/>
      <c r="K14" s="23"/>
      <c r="L14" s="23"/>
      <c r="M14" s="23"/>
      <c r="N14" s="23"/>
    </row>
    <row r="15" spans="1:14">
      <c r="A15" s="14"/>
      <c r="B15" s="8" t="s">
        <v>51</v>
      </c>
      <c r="C15" s="27">
        <v>22050000</v>
      </c>
      <c r="D15" s="22"/>
      <c r="E15" s="22">
        <f t="shared" si="2"/>
        <v>22050000</v>
      </c>
      <c r="F15" s="22"/>
      <c r="G15" s="21"/>
      <c r="H15" s="23"/>
      <c r="I15" s="24"/>
      <c r="J15" s="23"/>
      <c r="K15" s="23"/>
      <c r="L15" s="23"/>
      <c r="M15" s="23"/>
      <c r="N15" s="23"/>
    </row>
    <row r="16" spans="1:14">
      <c r="A16" s="14"/>
      <c r="B16" s="8" t="s">
        <v>52</v>
      </c>
      <c r="C16" s="27">
        <v>31799000</v>
      </c>
      <c r="D16" s="22"/>
      <c r="E16" s="22">
        <f t="shared" si="2"/>
        <v>31799000</v>
      </c>
      <c r="F16" s="22"/>
      <c r="G16" s="21"/>
      <c r="H16" s="23"/>
      <c r="I16" s="24"/>
      <c r="J16" s="23"/>
      <c r="K16" s="23"/>
      <c r="L16" s="23"/>
      <c r="M16" s="23"/>
      <c r="N16" s="23"/>
    </row>
    <row r="17" spans="1:14">
      <c r="A17" s="14">
        <v>3</v>
      </c>
      <c r="B17" s="26" t="s">
        <v>53</v>
      </c>
      <c r="C17" s="10">
        <f>+C18</f>
        <v>5978421</v>
      </c>
      <c r="D17" s="22"/>
      <c r="E17" s="22">
        <f t="shared" si="2"/>
        <v>5978421</v>
      </c>
      <c r="F17" s="22"/>
      <c r="G17" s="21"/>
      <c r="H17" s="23"/>
      <c r="I17" s="24"/>
      <c r="J17" s="23"/>
      <c r="K17" s="23"/>
      <c r="L17" s="23"/>
      <c r="M17" s="23"/>
      <c r="N17" s="23"/>
    </row>
    <row r="18" spans="1:14">
      <c r="A18" s="14"/>
      <c r="B18" s="28" t="s">
        <v>54</v>
      </c>
      <c r="C18" s="11">
        <v>5978421</v>
      </c>
      <c r="D18" s="22"/>
      <c r="E18" s="22">
        <f t="shared" si="2"/>
        <v>5978421</v>
      </c>
      <c r="F18" s="22"/>
      <c r="G18" s="21"/>
      <c r="H18" s="23"/>
      <c r="I18" s="24"/>
      <c r="J18" s="23"/>
      <c r="K18" s="23"/>
      <c r="L18" s="23"/>
      <c r="M18" s="23"/>
      <c r="N18" s="23"/>
    </row>
    <row r="19" spans="1:14">
      <c r="A19" s="14">
        <v>4</v>
      </c>
      <c r="B19" s="21" t="s">
        <v>55</v>
      </c>
      <c r="C19" s="10">
        <f>+C20+C21</f>
        <v>250903165</v>
      </c>
      <c r="D19" s="22"/>
      <c r="E19" s="22">
        <f t="shared" si="2"/>
        <v>250903165</v>
      </c>
      <c r="F19" s="22"/>
      <c r="G19" s="21"/>
      <c r="H19" s="23"/>
      <c r="I19" s="24"/>
      <c r="J19" s="23"/>
      <c r="K19" s="23"/>
      <c r="L19" s="23"/>
      <c r="M19" s="23"/>
      <c r="N19" s="23"/>
    </row>
    <row r="20" spans="1:14">
      <c r="A20" s="14"/>
      <c r="B20" s="28" t="s">
        <v>56</v>
      </c>
      <c r="C20" s="11">
        <v>250753165</v>
      </c>
      <c r="D20" s="22"/>
      <c r="E20" s="22">
        <f t="shared" si="2"/>
        <v>250753165</v>
      </c>
      <c r="F20" s="22"/>
      <c r="G20" s="21"/>
      <c r="H20" s="23"/>
      <c r="I20" s="24"/>
      <c r="J20" s="23"/>
      <c r="K20" s="23"/>
      <c r="L20" s="23"/>
      <c r="M20" s="23"/>
      <c r="N20" s="23"/>
    </row>
    <row r="21" spans="1:14">
      <c r="A21" s="14"/>
      <c r="B21" s="28" t="s">
        <v>57</v>
      </c>
      <c r="C21" s="10">
        <v>150000</v>
      </c>
      <c r="D21" s="22"/>
      <c r="E21" s="22">
        <f t="shared" si="2"/>
        <v>150000</v>
      </c>
      <c r="F21" s="22"/>
      <c r="G21" s="21"/>
      <c r="H21" s="23"/>
      <c r="I21" s="24"/>
      <c r="J21" s="23"/>
      <c r="K21" s="23"/>
      <c r="L21" s="23"/>
      <c r="M21" s="23"/>
      <c r="N21" s="23"/>
    </row>
    <row r="22" spans="1:14" ht="140">
      <c r="A22" s="14">
        <v>5</v>
      </c>
      <c r="B22" s="26" t="s">
        <v>58</v>
      </c>
      <c r="C22" s="10">
        <v>48000000</v>
      </c>
      <c r="D22" s="22">
        <v>48000000</v>
      </c>
      <c r="E22" s="22">
        <f t="shared" si="2"/>
        <v>0</v>
      </c>
      <c r="F22" s="22"/>
      <c r="G22" s="21" t="s">
        <v>59</v>
      </c>
      <c r="H22" s="23"/>
      <c r="I22" s="24"/>
      <c r="J22" s="23"/>
      <c r="K22" s="23"/>
      <c r="L22" s="23"/>
      <c r="M22" s="23"/>
      <c r="N22" s="23"/>
    </row>
    <row r="23" spans="1:14">
      <c r="A23" s="14" t="s">
        <v>45</v>
      </c>
      <c r="B23" s="21" t="s">
        <v>60</v>
      </c>
      <c r="C23" s="22">
        <f>C24</f>
        <v>27888188573</v>
      </c>
      <c r="D23" s="22">
        <f t="shared" ref="D23" si="3">D24</f>
        <v>24788001226</v>
      </c>
      <c r="E23" s="22">
        <f>E24</f>
        <v>3100050347</v>
      </c>
      <c r="F23" s="22"/>
      <c r="G23" s="21"/>
      <c r="H23" s="23"/>
      <c r="I23" s="23"/>
      <c r="J23" s="23"/>
      <c r="K23" s="23"/>
      <c r="L23" s="23"/>
      <c r="M23" s="23"/>
      <c r="N23" s="23"/>
    </row>
    <row r="24" spans="1:14">
      <c r="A24" s="14" t="s">
        <v>61</v>
      </c>
      <c r="B24" s="21" t="s">
        <v>62</v>
      </c>
      <c r="C24" s="22">
        <f t="shared" ref="C24:D24" si="4">+C25+C28</f>
        <v>27888188573</v>
      </c>
      <c r="D24" s="22">
        <f t="shared" si="4"/>
        <v>24788001226</v>
      </c>
      <c r="E24" s="22">
        <f>+E25+E28</f>
        <v>3100050347</v>
      </c>
      <c r="F24" s="22"/>
      <c r="G24" s="21"/>
      <c r="H24" s="23"/>
      <c r="I24" s="24"/>
      <c r="J24" s="23"/>
      <c r="K24" s="23"/>
      <c r="L24" s="23"/>
      <c r="M24" s="23"/>
      <c r="N24" s="23"/>
    </row>
    <row r="25" spans="1:14">
      <c r="A25" s="14">
        <v>1</v>
      </c>
      <c r="B25" s="21" t="s">
        <v>63</v>
      </c>
      <c r="C25" s="22">
        <f t="shared" ref="C25:D26" si="5">+C26</f>
        <v>0</v>
      </c>
      <c r="D25" s="22">
        <f t="shared" si="5"/>
        <v>0</v>
      </c>
      <c r="E25" s="22">
        <f>+E26</f>
        <v>0</v>
      </c>
      <c r="F25" s="22"/>
      <c r="G25" s="21"/>
      <c r="H25" s="23"/>
      <c r="I25" s="24"/>
      <c r="J25" s="23"/>
      <c r="K25" s="23"/>
      <c r="L25" s="23"/>
      <c r="M25" s="23"/>
      <c r="N25" s="23"/>
    </row>
    <row r="26" spans="1:14">
      <c r="A26" s="20" t="s">
        <v>64</v>
      </c>
      <c r="B26" s="8" t="s">
        <v>65</v>
      </c>
      <c r="C26" s="29">
        <f t="shared" si="5"/>
        <v>0</v>
      </c>
      <c r="D26" s="29">
        <f t="shared" si="5"/>
        <v>0</v>
      </c>
      <c r="E26" s="29">
        <f>+E27</f>
        <v>0</v>
      </c>
      <c r="F26" s="29"/>
      <c r="G26" s="8"/>
    </row>
    <row r="27" spans="1:14" ht="28">
      <c r="A27" s="30" t="s">
        <v>7</v>
      </c>
      <c r="B27" s="31" t="s">
        <v>66</v>
      </c>
      <c r="C27" s="32">
        <v>0</v>
      </c>
      <c r="D27" s="32">
        <v>0</v>
      </c>
      <c r="E27" s="32">
        <f>C27-D27</f>
        <v>0</v>
      </c>
      <c r="F27" s="32"/>
      <c r="G27" s="31"/>
      <c r="H27" s="18"/>
      <c r="I27" s="18"/>
      <c r="J27" s="18"/>
      <c r="K27" s="18"/>
      <c r="L27" s="18"/>
      <c r="M27" s="18"/>
      <c r="N27" s="18"/>
    </row>
    <row r="28" spans="1:14">
      <c r="A28" s="14">
        <v>2</v>
      </c>
      <c r="B28" s="21" t="s">
        <v>67</v>
      </c>
      <c r="C28" s="22">
        <f>+C29+C36+C47+C50+C60+C63+C118</f>
        <v>27888188573</v>
      </c>
      <c r="D28" s="22">
        <f t="shared" ref="D28:E28" si="6">+D29+D36+D47+D50+D60+D63+D118</f>
        <v>24788001226</v>
      </c>
      <c r="E28" s="22">
        <f t="shared" si="6"/>
        <v>3100050347</v>
      </c>
      <c r="F28" s="29"/>
      <c r="G28" s="8"/>
    </row>
    <row r="29" spans="1:14">
      <c r="A29" s="20"/>
      <c r="B29" s="33" t="s">
        <v>68</v>
      </c>
      <c r="C29" s="29">
        <f>+C30</f>
        <v>1855531731</v>
      </c>
      <c r="D29" s="29">
        <f t="shared" ref="D29" si="7">+D30</f>
        <v>1789730000</v>
      </c>
      <c r="E29" s="29">
        <f>+E30</f>
        <v>65801731</v>
      </c>
      <c r="F29" s="29"/>
      <c r="G29" s="8"/>
    </row>
    <row r="30" spans="1:14">
      <c r="A30" s="34"/>
      <c r="B30" s="35" t="s">
        <v>69</v>
      </c>
      <c r="C30" s="32">
        <f>+C31+C34</f>
        <v>1855531731</v>
      </c>
      <c r="D30" s="32">
        <f t="shared" ref="D30:E30" si="8">+D31+D34</f>
        <v>1789730000</v>
      </c>
      <c r="E30" s="32">
        <f t="shared" si="8"/>
        <v>65801731</v>
      </c>
      <c r="F30" s="32"/>
      <c r="G30" s="31"/>
      <c r="H30" s="18"/>
      <c r="I30" s="18"/>
      <c r="J30" s="18"/>
      <c r="K30" s="18"/>
      <c r="L30" s="18"/>
      <c r="M30" s="18"/>
      <c r="N30" s="18"/>
    </row>
    <row r="31" spans="1:14">
      <c r="A31" s="20"/>
      <c r="B31" s="36" t="s">
        <v>70</v>
      </c>
      <c r="C31" s="29">
        <f>+C32+C33</f>
        <v>1639531731</v>
      </c>
      <c r="D31" s="29">
        <f t="shared" ref="D31:E31" si="9">+D32+D33</f>
        <v>1573730000</v>
      </c>
      <c r="E31" s="29">
        <f t="shared" si="9"/>
        <v>65801731</v>
      </c>
      <c r="F31" s="29"/>
      <c r="G31" s="8"/>
    </row>
    <row r="32" spans="1:14" ht="21">
      <c r="A32" s="20"/>
      <c r="B32" s="37" t="s">
        <v>71</v>
      </c>
      <c r="C32" s="29">
        <v>1597531731</v>
      </c>
      <c r="D32" s="29">
        <v>1532030000</v>
      </c>
      <c r="E32" s="32">
        <f>C32-D32</f>
        <v>65501731</v>
      </c>
      <c r="F32" s="29"/>
      <c r="G32" s="8"/>
    </row>
    <row r="33" spans="1:14">
      <c r="A33" s="30"/>
      <c r="B33" s="38" t="s">
        <v>72</v>
      </c>
      <c r="C33" s="32">
        <v>42000000</v>
      </c>
      <c r="D33" s="32">
        <v>41700000</v>
      </c>
      <c r="E33" s="32">
        <f>C33-D33</f>
        <v>300000</v>
      </c>
      <c r="F33" s="32"/>
      <c r="G33" s="31"/>
      <c r="H33" s="18"/>
      <c r="I33" s="18"/>
      <c r="J33" s="18"/>
      <c r="K33" s="18"/>
      <c r="L33" s="18"/>
      <c r="M33" s="18"/>
      <c r="N33" s="18"/>
    </row>
    <row r="34" spans="1:14">
      <c r="A34" s="20"/>
      <c r="B34" s="39" t="s">
        <v>73</v>
      </c>
      <c r="C34" s="29">
        <f>+C35</f>
        <v>216000000</v>
      </c>
      <c r="D34" s="29">
        <f t="shared" ref="D34:E34" si="10">+D35</f>
        <v>216000000</v>
      </c>
      <c r="E34" s="29">
        <f t="shared" si="10"/>
        <v>0</v>
      </c>
      <c r="F34" s="29"/>
      <c r="G34" s="8"/>
    </row>
    <row r="35" spans="1:14">
      <c r="A35" s="20"/>
      <c r="B35" s="40" t="s">
        <v>74</v>
      </c>
      <c r="C35" s="29">
        <v>216000000</v>
      </c>
      <c r="D35" s="41">
        <v>216000000</v>
      </c>
      <c r="E35" s="29">
        <f>C35-D35</f>
        <v>0</v>
      </c>
      <c r="F35" s="29"/>
      <c r="G35" s="8"/>
    </row>
    <row r="36" spans="1:14" ht="15">
      <c r="A36" s="20"/>
      <c r="B36" s="42" t="s">
        <v>75</v>
      </c>
      <c r="C36" s="43">
        <f>+C37+C42</f>
        <v>7026717415</v>
      </c>
      <c r="D36" s="43">
        <f t="shared" ref="D36:E36" si="11">+D37+D42</f>
        <v>5786958211</v>
      </c>
      <c r="E36" s="43">
        <f t="shared" si="11"/>
        <v>1239759204</v>
      </c>
      <c r="F36" s="43"/>
      <c r="G36" s="44"/>
    </row>
    <row r="37" spans="1:14">
      <c r="A37" s="20"/>
      <c r="B37" s="45" t="s">
        <v>76</v>
      </c>
      <c r="C37" s="29">
        <f>+C38</f>
        <v>5524221415</v>
      </c>
      <c r="D37" s="29">
        <f t="shared" ref="D37:E37" si="12">+D38</f>
        <v>5411444738</v>
      </c>
      <c r="E37" s="29">
        <f t="shared" si="12"/>
        <v>112776677</v>
      </c>
      <c r="F37" s="29"/>
      <c r="G37" s="8"/>
    </row>
    <row r="38" spans="1:14">
      <c r="A38" s="20"/>
      <c r="B38" s="46" t="s">
        <v>77</v>
      </c>
      <c r="C38" s="32">
        <f>+C39+C40+C41</f>
        <v>5524221415</v>
      </c>
      <c r="D38" s="32">
        <f t="shared" ref="D38:E38" si="13">+D39+D40+D41</f>
        <v>5411444738</v>
      </c>
      <c r="E38" s="32">
        <f t="shared" si="13"/>
        <v>112776677</v>
      </c>
      <c r="F38" s="29"/>
      <c r="G38" s="8"/>
    </row>
    <row r="39" spans="1:14">
      <c r="A39" s="20"/>
      <c r="B39" s="47" t="s">
        <v>78</v>
      </c>
      <c r="C39" s="29">
        <v>223685077</v>
      </c>
      <c r="D39" s="41">
        <v>223685000</v>
      </c>
      <c r="E39" s="29">
        <f>+C39-D39</f>
        <v>77</v>
      </c>
      <c r="F39" s="29"/>
      <c r="G39" s="8"/>
    </row>
    <row r="40" spans="1:14" ht="98">
      <c r="A40" s="20"/>
      <c r="B40" s="48" t="s">
        <v>79</v>
      </c>
      <c r="C40" s="29">
        <v>4425012738</v>
      </c>
      <c r="D40" s="41">
        <v>4416152738</v>
      </c>
      <c r="E40" s="29">
        <f>+C40-D40</f>
        <v>8860000</v>
      </c>
      <c r="F40" s="29"/>
      <c r="G40" s="8"/>
    </row>
    <row r="41" spans="1:14">
      <c r="A41" s="20"/>
      <c r="B41" s="49" t="s">
        <v>80</v>
      </c>
      <c r="C41" s="29">
        <v>875523600</v>
      </c>
      <c r="D41" s="41">
        <v>771607000</v>
      </c>
      <c r="E41" s="29">
        <f>+C41-D41</f>
        <v>103916600</v>
      </c>
      <c r="F41" s="29"/>
      <c r="G41" s="8"/>
    </row>
    <row r="42" spans="1:14" ht="15.5">
      <c r="A42" s="50"/>
      <c r="B42" s="51" t="s">
        <v>81</v>
      </c>
      <c r="C42" s="52">
        <f>+C43</f>
        <v>1502496000</v>
      </c>
      <c r="D42" s="52">
        <f t="shared" ref="D42:E42" si="14">+D43</f>
        <v>375513473</v>
      </c>
      <c r="E42" s="52">
        <f t="shared" si="14"/>
        <v>1126982527</v>
      </c>
      <c r="F42" s="29"/>
      <c r="G42" s="29"/>
    </row>
    <row r="43" spans="1:14">
      <c r="A43" s="17"/>
      <c r="B43" s="53" t="s">
        <v>82</v>
      </c>
      <c r="C43" s="54">
        <f>+C44+C45+C46</f>
        <v>1502496000</v>
      </c>
      <c r="D43" s="54">
        <f t="shared" ref="D43:E43" si="15">+D44+D45+D46</f>
        <v>375513473</v>
      </c>
      <c r="E43" s="54">
        <f t="shared" si="15"/>
        <v>1126982527</v>
      </c>
      <c r="F43" s="29"/>
      <c r="G43" s="29"/>
    </row>
    <row r="44" spans="1:14" ht="65">
      <c r="A44" s="20"/>
      <c r="B44" s="55" t="s">
        <v>83</v>
      </c>
      <c r="C44" s="29">
        <v>1111000000</v>
      </c>
      <c r="D44" s="56">
        <v>221512193</v>
      </c>
      <c r="E44" s="29">
        <f>C44-D44</f>
        <v>889487807</v>
      </c>
      <c r="F44" s="29"/>
      <c r="G44" s="8"/>
    </row>
    <row r="45" spans="1:14" ht="52">
      <c r="A45" s="20"/>
      <c r="B45" s="55" t="s">
        <v>84</v>
      </c>
      <c r="C45" s="29">
        <v>385000000</v>
      </c>
      <c r="D45" s="56">
        <v>150063960</v>
      </c>
      <c r="E45" s="29">
        <f t="shared" ref="E45:E46" si="16">C45-D45</f>
        <v>234936040</v>
      </c>
      <c r="F45" s="29"/>
      <c r="G45" s="8"/>
    </row>
    <row r="46" spans="1:14">
      <c r="A46" s="20"/>
      <c r="B46" s="55" t="s">
        <v>85</v>
      </c>
      <c r="C46" s="29">
        <v>6496000</v>
      </c>
      <c r="D46" s="56">
        <v>3937320</v>
      </c>
      <c r="E46" s="29">
        <f t="shared" si="16"/>
        <v>2558680</v>
      </c>
      <c r="F46" s="29"/>
      <c r="G46" s="8"/>
    </row>
    <row r="47" spans="1:14">
      <c r="A47" s="20"/>
      <c r="B47" s="57" t="s">
        <v>86</v>
      </c>
      <c r="C47" s="43">
        <f>+C48+C49</f>
        <v>980137201</v>
      </c>
      <c r="D47" s="43">
        <f t="shared" ref="D47:E47" si="17">+D48+D49</f>
        <v>830937249</v>
      </c>
      <c r="E47" s="43">
        <f t="shared" si="17"/>
        <v>149199952</v>
      </c>
      <c r="F47" s="29"/>
      <c r="G47" s="8"/>
    </row>
    <row r="48" spans="1:14">
      <c r="A48" s="20"/>
      <c r="B48" s="58" t="s">
        <v>87</v>
      </c>
      <c r="C48" s="29">
        <v>83000000</v>
      </c>
      <c r="D48" s="41">
        <v>0</v>
      </c>
      <c r="E48" s="29">
        <f>+C48-D48</f>
        <v>83000000</v>
      </c>
      <c r="F48" s="29"/>
      <c r="G48" s="8"/>
    </row>
    <row r="49" spans="1:14">
      <c r="A49" s="20"/>
      <c r="B49" s="58" t="s">
        <v>88</v>
      </c>
      <c r="C49" s="59">
        <v>897137201</v>
      </c>
      <c r="D49" s="41">
        <v>830937249</v>
      </c>
      <c r="E49" s="29">
        <f>+C49-D49</f>
        <v>66199952</v>
      </c>
      <c r="F49" s="29"/>
      <c r="G49" s="8"/>
    </row>
    <row r="50" spans="1:14">
      <c r="A50" s="60"/>
      <c r="B50" s="61" t="s">
        <v>89</v>
      </c>
      <c r="C50" s="43">
        <f>SUM(C51:C59)</f>
        <v>2353071376</v>
      </c>
      <c r="D50" s="43">
        <f t="shared" ref="D50:E50" si="18">SUM(D51:D59)</f>
        <v>2197421148</v>
      </c>
      <c r="E50" s="43">
        <f t="shared" si="18"/>
        <v>155650228</v>
      </c>
      <c r="F50" s="43"/>
      <c r="G50" s="8"/>
    </row>
    <row r="51" spans="1:14">
      <c r="A51" s="20"/>
      <c r="B51" s="62" t="s">
        <v>90</v>
      </c>
      <c r="C51" s="29">
        <v>22000000</v>
      </c>
      <c r="D51" s="41">
        <v>0</v>
      </c>
      <c r="E51" s="29">
        <f>C51-D51</f>
        <v>22000000</v>
      </c>
      <c r="F51" s="29"/>
      <c r="G51" s="8"/>
    </row>
    <row r="52" spans="1:14">
      <c r="A52" s="20"/>
      <c r="B52" s="62" t="s">
        <v>91</v>
      </c>
      <c r="C52" s="29">
        <v>94800000</v>
      </c>
      <c r="D52" s="41">
        <v>94794000</v>
      </c>
      <c r="E52" s="29">
        <f t="shared" ref="E52:E59" si="19">C52-D52</f>
        <v>6000</v>
      </c>
      <c r="F52" s="29"/>
      <c r="G52" s="8"/>
    </row>
    <row r="53" spans="1:14">
      <c r="A53" s="20"/>
      <c r="B53" s="62" t="s">
        <v>88</v>
      </c>
      <c r="C53" s="29">
        <v>1835271376</v>
      </c>
      <c r="D53" s="41">
        <v>1823610610</v>
      </c>
      <c r="E53" s="29">
        <f t="shared" si="19"/>
        <v>11660766</v>
      </c>
      <c r="F53" s="29"/>
      <c r="G53" s="8"/>
    </row>
    <row r="54" spans="1:14">
      <c r="A54" s="20"/>
      <c r="B54" s="62" t="s">
        <v>92</v>
      </c>
      <c r="C54" s="29">
        <v>22500000</v>
      </c>
      <c r="D54" s="41">
        <v>9092000</v>
      </c>
      <c r="E54" s="29">
        <f t="shared" si="19"/>
        <v>13408000</v>
      </c>
      <c r="F54" s="29"/>
      <c r="G54" s="8"/>
    </row>
    <row r="55" spans="1:14">
      <c r="A55" s="20"/>
      <c r="B55" s="62" t="s">
        <v>93</v>
      </c>
      <c r="C55" s="29">
        <v>100000000</v>
      </c>
      <c r="D55" s="41">
        <v>32970238</v>
      </c>
      <c r="E55" s="29">
        <f t="shared" si="19"/>
        <v>67029762</v>
      </c>
      <c r="F55" s="29"/>
      <c r="G55" s="8"/>
    </row>
    <row r="56" spans="1:14">
      <c r="A56" s="20"/>
      <c r="B56" s="62" t="s">
        <v>94</v>
      </c>
      <c r="C56" s="29">
        <v>9000000</v>
      </c>
      <c r="D56" s="41">
        <v>9000000</v>
      </c>
      <c r="E56" s="29">
        <f t="shared" si="19"/>
        <v>0</v>
      </c>
      <c r="F56" s="29"/>
      <c r="G56" s="8"/>
    </row>
    <row r="57" spans="1:14">
      <c r="A57" s="20"/>
      <c r="B57" s="62" t="s">
        <v>95</v>
      </c>
      <c r="C57" s="29">
        <v>22500000</v>
      </c>
      <c r="D57" s="41">
        <v>0</v>
      </c>
      <c r="E57" s="29">
        <f t="shared" si="19"/>
        <v>22500000</v>
      </c>
      <c r="F57" s="29"/>
      <c r="G57" s="8"/>
    </row>
    <row r="58" spans="1:14">
      <c r="A58" s="20"/>
      <c r="B58" s="62" t="s">
        <v>96</v>
      </c>
      <c r="C58" s="29">
        <v>200000000</v>
      </c>
      <c r="D58" s="41">
        <v>199953000</v>
      </c>
      <c r="E58" s="29">
        <f t="shared" si="19"/>
        <v>47000</v>
      </c>
      <c r="F58" s="29"/>
      <c r="G58" s="8"/>
    </row>
    <row r="59" spans="1:14" ht="26">
      <c r="A59" s="20"/>
      <c r="B59" s="62" t="s">
        <v>97</v>
      </c>
      <c r="C59" s="29">
        <v>47000000</v>
      </c>
      <c r="D59" s="41">
        <v>28001300</v>
      </c>
      <c r="E59" s="29">
        <f t="shared" si="19"/>
        <v>18998700</v>
      </c>
      <c r="F59" s="29"/>
      <c r="G59" s="8"/>
    </row>
    <row r="60" spans="1:14">
      <c r="A60" s="60"/>
      <c r="B60" s="61" t="s">
        <v>98</v>
      </c>
      <c r="C60" s="43">
        <f>+C61+C62</f>
        <v>341713000</v>
      </c>
      <c r="D60" s="43">
        <f t="shared" ref="D60:E60" si="20">+D61+D62</f>
        <v>280355000</v>
      </c>
      <c r="E60" s="43">
        <f t="shared" si="20"/>
        <v>61358000</v>
      </c>
      <c r="F60" s="43"/>
      <c r="G60" s="44"/>
      <c r="H60" s="63"/>
      <c r="I60" s="63"/>
      <c r="J60" s="63"/>
      <c r="K60" s="63"/>
      <c r="L60" s="63"/>
      <c r="M60" s="63"/>
      <c r="N60" s="63"/>
    </row>
    <row r="61" spans="1:14">
      <c r="A61" s="20"/>
      <c r="B61" s="62" t="s">
        <v>99</v>
      </c>
      <c r="C61" s="29">
        <v>61000000</v>
      </c>
      <c r="D61" s="41"/>
      <c r="E61" s="29">
        <v>61000000</v>
      </c>
      <c r="F61" s="29"/>
      <c r="G61" s="8"/>
    </row>
    <row r="62" spans="1:14">
      <c r="A62" s="20"/>
      <c r="B62" s="62" t="s">
        <v>100</v>
      </c>
      <c r="C62" s="29">
        <v>280713000</v>
      </c>
      <c r="D62" s="41">
        <v>280355000</v>
      </c>
      <c r="E62" s="29">
        <f>C62-D62</f>
        <v>358000</v>
      </c>
      <c r="F62" s="29"/>
      <c r="G62" s="8"/>
    </row>
    <row r="63" spans="1:14" ht="15.5">
      <c r="A63" s="20"/>
      <c r="B63" s="64" t="s">
        <v>101</v>
      </c>
      <c r="C63" s="65">
        <f t="shared" ref="C63:D63" si="21">+C64+C67+C73+C90+C92+C105</f>
        <v>13267944728</v>
      </c>
      <c r="D63" s="65">
        <f t="shared" si="21"/>
        <v>12216722618</v>
      </c>
      <c r="E63" s="65">
        <f>+E64+E67+E73+E90+E92+E105</f>
        <v>1051085110</v>
      </c>
      <c r="F63" s="43">
        <f t="shared" ref="F63:G63" si="22">+F64+F67+F73+F90</f>
        <v>0</v>
      </c>
      <c r="G63" s="43">
        <f t="shared" si="22"/>
        <v>0</v>
      </c>
    </row>
    <row r="64" spans="1:14">
      <c r="A64" s="20"/>
      <c r="B64" s="66" t="s">
        <v>102</v>
      </c>
      <c r="C64" s="32">
        <f>+C65+C66</f>
        <v>150000000</v>
      </c>
      <c r="D64" s="32">
        <f t="shared" ref="D64:E64" si="23">+D65+D66</f>
        <v>100745224</v>
      </c>
      <c r="E64" s="32">
        <f t="shared" si="23"/>
        <v>49254776</v>
      </c>
      <c r="F64" s="29"/>
      <c r="G64" s="8"/>
    </row>
    <row r="65" spans="1:7" ht="26">
      <c r="A65" s="20"/>
      <c r="B65" s="58" t="s">
        <v>103</v>
      </c>
      <c r="C65" s="29">
        <v>100000000</v>
      </c>
      <c r="D65" s="41">
        <v>99945054</v>
      </c>
      <c r="E65" s="29">
        <f>C65-D65</f>
        <v>54946</v>
      </c>
      <c r="F65" s="29"/>
      <c r="G65" s="8"/>
    </row>
    <row r="66" spans="1:7">
      <c r="A66" s="20"/>
      <c r="B66" s="58" t="s">
        <v>104</v>
      </c>
      <c r="C66" s="29">
        <v>50000000</v>
      </c>
      <c r="D66" s="41">
        <v>800170</v>
      </c>
      <c r="E66" s="29">
        <f>C66-D66</f>
        <v>49199830</v>
      </c>
      <c r="F66" s="29"/>
      <c r="G66" s="8"/>
    </row>
    <row r="67" spans="1:7">
      <c r="A67" s="20"/>
      <c r="B67" s="66" t="s">
        <v>105</v>
      </c>
      <c r="C67" s="67">
        <f>SUM(C68:C72)</f>
        <v>2567987000</v>
      </c>
      <c r="D67" s="67">
        <f t="shared" ref="D67:E67" si="24">SUM(D68:D72)</f>
        <v>2471062231</v>
      </c>
      <c r="E67" s="67">
        <f t="shared" si="24"/>
        <v>96924769</v>
      </c>
      <c r="F67" s="29"/>
      <c r="G67" s="8"/>
    </row>
    <row r="68" spans="1:7">
      <c r="A68" s="20"/>
      <c r="B68" s="68" t="s">
        <v>106</v>
      </c>
      <c r="C68" s="29">
        <v>72000000</v>
      </c>
      <c r="D68" s="41">
        <v>69800000</v>
      </c>
      <c r="E68" s="29">
        <f t="shared" ref="E68:E71" si="25">C68-D68</f>
        <v>2200000</v>
      </c>
      <c r="F68" s="29"/>
      <c r="G68" s="8"/>
    </row>
    <row r="69" spans="1:7" ht="26">
      <c r="A69" s="20"/>
      <c r="B69" s="62" t="s">
        <v>107</v>
      </c>
      <c r="C69" s="29">
        <v>50000000</v>
      </c>
      <c r="D69" s="41">
        <v>48000000</v>
      </c>
      <c r="E69" s="29">
        <f t="shared" si="25"/>
        <v>2000000</v>
      </c>
      <c r="F69" s="29"/>
      <c r="G69" s="8"/>
    </row>
    <row r="70" spans="1:7" ht="26">
      <c r="A70" s="20"/>
      <c r="B70" s="62" t="s">
        <v>108</v>
      </c>
      <c r="C70" s="29">
        <v>680000000</v>
      </c>
      <c r="D70" s="41">
        <v>670340000</v>
      </c>
      <c r="E70" s="29">
        <f t="shared" si="25"/>
        <v>9660000</v>
      </c>
      <c r="F70" s="29"/>
      <c r="G70" s="8"/>
    </row>
    <row r="71" spans="1:7" ht="21">
      <c r="A71" s="20"/>
      <c r="B71" s="69" t="s">
        <v>109</v>
      </c>
      <c r="C71" s="29">
        <v>285987000</v>
      </c>
      <c r="D71" s="41">
        <v>285421000</v>
      </c>
      <c r="E71" s="29">
        <f t="shared" si="25"/>
        <v>566000</v>
      </c>
      <c r="F71" s="29"/>
      <c r="G71" s="8"/>
    </row>
    <row r="72" spans="1:7">
      <c r="A72" s="20"/>
      <c r="B72" s="69" t="s">
        <v>110</v>
      </c>
      <c r="C72" s="29">
        <v>1480000000</v>
      </c>
      <c r="D72" s="41">
        <v>1397501231</v>
      </c>
      <c r="E72" s="29">
        <f>C72-D72</f>
        <v>82498769</v>
      </c>
      <c r="F72" s="29"/>
      <c r="G72" s="8"/>
    </row>
    <row r="73" spans="1:7">
      <c r="A73" s="20"/>
      <c r="B73" s="66" t="s">
        <v>111</v>
      </c>
      <c r="C73" s="70">
        <f>SUM(C74:C89)</f>
        <v>5461194851</v>
      </c>
      <c r="D73" s="70">
        <f t="shared" ref="D73:E73" si="26">SUM(D74:D89)</f>
        <v>5089625065</v>
      </c>
      <c r="E73" s="70">
        <f t="shared" si="26"/>
        <v>371569786</v>
      </c>
      <c r="F73" s="29"/>
      <c r="G73" s="8"/>
    </row>
    <row r="74" spans="1:7">
      <c r="A74" s="20"/>
      <c r="B74" s="62" t="s">
        <v>112</v>
      </c>
      <c r="C74" s="29">
        <v>91341626</v>
      </c>
      <c r="D74" s="41">
        <v>69431626</v>
      </c>
      <c r="E74" s="29">
        <f>C74-D74</f>
        <v>21910000</v>
      </c>
      <c r="F74" s="29"/>
      <c r="G74" s="8"/>
    </row>
    <row r="75" spans="1:7" ht="26">
      <c r="A75" s="20"/>
      <c r="B75" s="62" t="s">
        <v>113</v>
      </c>
      <c r="C75" s="29">
        <v>7000000</v>
      </c>
      <c r="D75" s="41">
        <v>0</v>
      </c>
      <c r="E75" s="29">
        <f t="shared" ref="E75:E89" si="27">C75-D75</f>
        <v>7000000</v>
      </c>
      <c r="F75" s="29"/>
      <c r="G75" s="8"/>
    </row>
    <row r="76" spans="1:7" ht="26">
      <c r="A76" s="20"/>
      <c r="B76" s="62" t="s">
        <v>97</v>
      </c>
      <c r="C76" s="29">
        <v>172874700</v>
      </c>
      <c r="D76" s="41">
        <v>104654470</v>
      </c>
      <c r="E76" s="29">
        <f t="shared" si="27"/>
        <v>68220230</v>
      </c>
      <c r="F76" s="29"/>
      <c r="G76" s="8"/>
    </row>
    <row r="77" spans="1:7">
      <c r="A77" s="20"/>
      <c r="B77" s="71" t="s">
        <v>114</v>
      </c>
      <c r="C77" s="29">
        <v>260664160</v>
      </c>
      <c r="D77" s="41">
        <v>240677428</v>
      </c>
      <c r="E77" s="29">
        <f t="shared" si="27"/>
        <v>19986732</v>
      </c>
      <c r="F77" s="29"/>
      <c r="G77" s="8"/>
    </row>
    <row r="78" spans="1:7" ht="65">
      <c r="A78" s="20"/>
      <c r="B78" s="62" t="s">
        <v>115</v>
      </c>
      <c r="C78" s="29">
        <v>2497655005</v>
      </c>
      <c r="D78" s="41">
        <v>2497647809</v>
      </c>
      <c r="E78" s="29">
        <f t="shared" si="27"/>
        <v>7196</v>
      </c>
      <c r="F78" s="29"/>
      <c r="G78" s="8"/>
    </row>
    <row r="79" spans="1:7" ht="26">
      <c r="A79" s="20"/>
      <c r="B79" s="62" t="s">
        <v>116</v>
      </c>
      <c r="C79" s="29">
        <v>786601056</v>
      </c>
      <c r="D79" s="41">
        <v>750406072</v>
      </c>
      <c r="E79" s="29">
        <f t="shared" si="27"/>
        <v>36194984</v>
      </c>
      <c r="F79" s="29"/>
      <c r="G79" s="8"/>
    </row>
    <row r="80" spans="1:7">
      <c r="A80" s="20"/>
      <c r="B80" s="62" t="s">
        <v>117</v>
      </c>
      <c r="C80" s="29">
        <v>80000000</v>
      </c>
      <c r="D80" s="41">
        <v>40000000</v>
      </c>
      <c r="E80" s="29">
        <f t="shared" si="27"/>
        <v>40000000</v>
      </c>
      <c r="F80" s="29"/>
      <c r="G80" s="8"/>
    </row>
    <row r="81" spans="1:14" ht="23">
      <c r="A81" s="20"/>
      <c r="B81" s="72" t="s">
        <v>118</v>
      </c>
      <c r="C81" s="29">
        <v>175200000</v>
      </c>
      <c r="D81" s="41">
        <v>18600000</v>
      </c>
      <c r="E81" s="29">
        <f t="shared" si="27"/>
        <v>156600000</v>
      </c>
      <c r="F81" s="29"/>
      <c r="G81" s="8"/>
    </row>
    <row r="82" spans="1:14">
      <c r="A82" s="20"/>
      <c r="B82" s="71" t="s">
        <v>119</v>
      </c>
      <c r="C82" s="29">
        <v>468234000</v>
      </c>
      <c r="D82" s="41">
        <v>459810000</v>
      </c>
      <c r="E82" s="29">
        <f t="shared" si="27"/>
        <v>8424000</v>
      </c>
      <c r="F82" s="29"/>
      <c r="G82" s="8"/>
    </row>
    <row r="83" spans="1:14">
      <c r="A83" s="20"/>
      <c r="B83" s="71" t="s">
        <v>120</v>
      </c>
      <c r="C83" s="29">
        <v>651558304</v>
      </c>
      <c r="D83" s="41">
        <v>641623304</v>
      </c>
      <c r="E83" s="29">
        <f t="shared" si="27"/>
        <v>9935000</v>
      </c>
      <c r="F83" s="29"/>
      <c r="G83" s="8"/>
    </row>
    <row r="84" spans="1:14" ht="23">
      <c r="A84" s="20"/>
      <c r="B84" s="71" t="s">
        <v>121</v>
      </c>
      <c r="C84" s="29">
        <v>8000000</v>
      </c>
      <c r="D84" s="41">
        <v>5520000</v>
      </c>
      <c r="E84" s="29">
        <f t="shared" si="27"/>
        <v>2480000</v>
      </c>
      <c r="F84" s="29"/>
      <c r="G84" s="8"/>
    </row>
    <row r="85" spans="1:14">
      <c r="A85" s="20"/>
      <c r="B85" s="71" t="s">
        <v>122</v>
      </c>
      <c r="C85" s="29">
        <v>40820000</v>
      </c>
      <c r="D85" s="41">
        <v>40590000</v>
      </c>
      <c r="E85" s="29">
        <f t="shared" si="27"/>
        <v>230000</v>
      </c>
      <c r="F85" s="29"/>
      <c r="G85" s="8"/>
    </row>
    <row r="86" spans="1:14">
      <c r="A86" s="20"/>
      <c r="B86" s="71" t="s">
        <v>123</v>
      </c>
      <c r="C86" s="29">
        <v>23500000</v>
      </c>
      <c r="D86" s="41">
        <v>23490000</v>
      </c>
      <c r="E86" s="29">
        <f t="shared" si="27"/>
        <v>10000</v>
      </c>
      <c r="F86" s="29"/>
      <c r="G86" s="8"/>
    </row>
    <row r="87" spans="1:14">
      <c r="A87" s="20"/>
      <c r="B87" s="71" t="s">
        <v>124</v>
      </c>
      <c r="C87" s="29">
        <v>47900000</v>
      </c>
      <c r="D87" s="41">
        <v>47427056</v>
      </c>
      <c r="E87" s="29">
        <f t="shared" si="27"/>
        <v>472944</v>
      </c>
      <c r="F87" s="29"/>
      <c r="G87" s="8"/>
    </row>
    <row r="88" spans="1:14">
      <c r="A88" s="20"/>
      <c r="B88" s="73" t="s">
        <v>125</v>
      </c>
      <c r="C88" s="29">
        <v>8200000</v>
      </c>
      <c r="D88" s="41">
        <v>8137500</v>
      </c>
      <c r="E88" s="29">
        <f t="shared" si="27"/>
        <v>62500</v>
      </c>
      <c r="F88" s="29"/>
      <c r="G88" s="8"/>
    </row>
    <row r="89" spans="1:14" ht="23">
      <c r="A89" s="20"/>
      <c r="B89" s="74" t="s">
        <v>126</v>
      </c>
      <c r="C89" s="29">
        <v>141646000</v>
      </c>
      <c r="D89" s="41">
        <v>141609800</v>
      </c>
      <c r="E89" s="29">
        <f t="shared" si="27"/>
        <v>36200</v>
      </c>
      <c r="F89" s="29"/>
      <c r="G89" s="8"/>
    </row>
    <row r="90" spans="1:14">
      <c r="A90" s="60"/>
      <c r="B90" s="75" t="s">
        <v>127</v>
      </c>
      <c r="C90" s="43">
        <f>+C91</f>
        <v>33855000</v>
      </c>
      <c r="D90" s="43">
        <f t="shared" ref="D90:E90" si="28">+D91</f>
        <v>26370000</v>
      </c>
      <c r="E90" s="43">
        <f t="shared" si="28"/>
        <v>7485000</v>
      </c>
      <c r="F90" s="43"/>
      <c r="G90" s="44"/>
    </row>
    <row r="91" spans="1:14" ht="26">
      <c r="A91" s="20"/>
      <c r="B91" s="62" t="s">
        <v>128</v>
      </c>
      <c r="C91" s="29">
        <v>33855000</v>
      </c>
      <c r="D91" s="41">
        <v>26370000</v>
      </c>
      <c r="E91" s="29">
        <f>C91-D91</f>
        <v>7485000</v>
      </c>
      <c r="F91" s="29"/>
      <c r="G91" s="8"/>
    </row>
    <row r="92" spans="1:14">
      <c r="A92" s="20"/>
      <c r="B92" s="66" t="s">
        <v>129</v>
      </c>
      <c r="C92" s="76">
        <f>SUM(C93:C104)</f>
        <v>4388907877</v>
      </c>
      <c r="D92" s="76">
        <f t="shared" ref="D92:E92" si="29">SUM(D93:D104)</f>
        <v>3899471638</v>
      </c>
      <c r="E92" s="76">
        <f t="shared" si="29"/>
        <v>489299239</v>
      </c>
      <c r="F92" s="70"/>
      <c r="G92" s="77"/>
      <c r="H92" s="17">
        <v>489299239</v>
      </c>
      <c r="I92" s="78">
        <f>E92-H92</f>
        <v>0</v>
      </c>
    </row>
    <row r="93" spans="1:14" ht="26">
      <c r="A93" s="20"/>
      <c r="B93" s="58" t="s">
        <v>97</v>
      </c>
      <c r="C93" s="79">
        <v>439340177</v>
      </c>
      <c r="D93" s="79">
        <v>428829317</v>
      </c>
      <c r="E93" s="79">
        <f>C93-D93</f>
        <v>10510860</v>
      </c>
      <c r="F93" s="79"/>
      <c r="G93" s="80"/>
    </row>
    <row r="94" spans="1:14">
      <c r="A94" s="81"/>
      <c r="B94" s="82" t="s">
        <v>130</v>
      </c>
      <c r="C94" s="83">
        <v>245700000</v>
      </c>
      <c r="D94" s="83">
        <v>62900500</v>
      </c>
      <c r="E94" s="79">
        <f t="shared" ref="E94:E104" si="30">C94-D94</f>
        <v>182799500</v>
      </c>
      <c r="F94" s="83"/>
      <c r="G94" s="84"/>
      <c r="H94" s="85"/>
      <c r="I94" s="85"/>
      <c r="J94" s="85"/>
      <c r="K94" s="85"/>
      <c r="L94" s="85"/>
      <c r="M94" s="85"/>
      <c r="N94" s="85"/>
    </row>
    <row r="95" spans="1:14" ht="39">
      <c r="A95" s="81"/>
      <c r="B95" s="86" t="s">
        <v>131</v>
      </c>
      <c r="C95" s="83">
        <v>1695919198</v>
      </c>
      <c r="D95" s="83">
        <v>1692122853</v>
      </c>
      <c r="E95" s="79">
        <f>C95-D95-137000</f>
        <v>3659345</v>
      </c>
      <c r="F95" s="83"/>
      <c r="G95" s="84"/>
      <c r="H95" s="85"/>
      <c r="I95" s="85"/>
      <c r="J95" s="85"/>
      <c r="K95" s="85"/>
      <c r="L95" s="85"/>
      <c r="M95" s="85"/>
      <c r="N95" s="85"/>
    </row>
    <row r="96" spans="1:14">
      <c r="A96" s="81"/>
      <c r="B96" s="86" t="s">
        <v>132</v>
      </c>
      <c r="C96" s="83">
        <v>115116000</v>
      </c>
      <c r="D96" s="83">
        <v>102124212</v>
      </c>
      <c r="E96" s="79">
        <f t="shared" si="30"/>
        <v>12991788</v>
      </c>
      <c r="F96" s="83"/>
      <c r="G96" s="84"/>
      <c r="H96" s="85"/>
      <c r="I96" s="85"/>
      <c r="J96" s="85"/>
      <c r="K96" s="85"/>
      <c r="L96" s="85"/>
      <c r="M96" s="85"/>
      <c r="N96" s="85"/>
    </row>
    <row r="97" spans="1:14">
      <c r="A97" s="81"/>
      <c r="B97" s="86" t="s">
        <v>133</v>
      </c>
      <c r="C97" s="83">
        <v>45750000</v>
      </c>
      <c r="D97" s="83">
        <v>45350000</v>
      </c>
      <c r="E97" s="79">
        <f t="shared" si="30"/>
        <v>400000</v>
      </c>
      <c r="F97" s="83"/>
      <c r="G97" s="84"/>
      <c r="H97" s="85"/>
      <c r="I97" s="85"/>
      <c r="J97" s="85"/>
      <c r="K97" s="85"/>
      <c r="L97" s="85"/>
      <c r="M97" s="85"/>
      <c r="N97" s="85"/>
    </row>
    <row r="98" spans="1:14">
      <c r="A98" s="81"/>
      <c r="B98" s="86" t="s">
        <v>134</v>
      </c>
      <c r="C98" s="83">
        <v>46514000</v>
      </c>
      <c r="D98" s="83">
        <v>46374000</v>
      </c>
      <c r="E98" s="79">
        <f t="shared" si="30"/>
        <v>140000</v>
      </c>
      <c r="F98" s="83"/>
      <c r="G98" s="84"/>
      <c r="H98" s="85"/>
      <c r="I98" s="85"/>
      <c r="J98" s="85"/>
      <c r="K98" s="85"/>
      <c r="L98" s="85"/>
      <c r="M98" s="85"/>
      <c r="N98" s="85"/>
    </row>
    <row r="99" spans="1:14" ht="39">
      <c r="A99" s="81"/>
      <c r="B99" s="86" t="s">
        <v>135</v>
      </c>
      <c r="C99" s="83">
        <v>33838000</v>
      </c>
      <c r="D99" s="83">
        <v>33780000</v>
      </c>
      <c r="E99" s="79">
        <f t="shared" si="30"/>
        <v>58000</v>
      </c>
      <c r="F99" s="83"/>
      <c r="G99" s="84"/>
      <c r="H99" s="85"/>
      <c r="I99" s="85"/>
      <c r="J99" s="85"/>
      <c r="K99" s="85"/>
      <c r="L99" s="85"/>
      <c r="M99" s="85"/>
      <c r="N99" s="85"/>
    </row>
    <row r="100" spans="1:14">
      <c r="A100" s="81"/>
      <c r="B100" s="86" t="s">
        <v>136</v>
      </c>
      <c r="C100" s="83">
        <v>162412000</v>
      </c>
      <c r="D100" s="83">
        <v>156441600</v>
      </c>
      <c r="E100" s="79">
        <f t="shared" si="30"/>
        <v>5970400</v>
      </c>
      <c r="F100" s="83"/>
      <c r="G100" s="84"/>
      <c r="H100" s="85"/>
      <c r="I100" s="85"/>
      <c r="J100" s="85"/>
      <c r="K100" s="85"/>
      <c r="L100" s="85"/>
      <c r="M100" s="85"/>
      <c r="N100" s="85"/>
    </row>
    <row r="101" spans="1:14">
      <c r="A101" s="81"/>
      <c r="B101" s="86" t="s">
        <v>137</v>
      </c>
      <c r="C101" s="83">
        <v>200077878</v>
      </c>
      <c r="D101" s="83">
        <v>199371324</v>
      </c>
      <c r="E101" s="79">
        <f t="shared" si="30"/>
        <v>706554</v>
      </c>
      <c r="F101" s="83"/>
      <c r="G101" s="84"/>
      <c r="H101" s="85"/>
      <c r="I101" s="85"/>
      <c r="J101" s="85"/>
      <c r="K101" s="85"/>
      <c r="L101" s="85"/>
      <c r="M101" s="85"/>
      <c r="N101" s="85"/>
    </row>
    <row r="102" spans="1:14">
      <c r="A102" s="81"/>
      <c r="B102" s="86" t="s">
        <v>138</v>
      </c>
      <c r="C102" s="83">
        <v>36000000</v>
      </c>
      <c r="D102" s="83">
        <v>6000000</v>
      </c>
      <c r="E102" s="79">
        <f t="shared" si="30"/>
        <v>30000000</v>
      </c>
      <c r="F102" s="83"/>
      <c r="G102" s="84"/>
      <c r="H102" s="85"/>
      <c r="I102" s="85"/>
      <c r="J102" s="85"/>
      <c r="K102" s="85"/>
      <c r="L102" s="85"/>
      <c r="M102" s="85"/>
      <c r="N102" s="85"/>
    </row>
    <row r="103" spans="1:14">
      <c r="A103" s="81"/>
      <c r="B103" s="86" t="s">
        <v>124</v>
      </c>
      <c r="C103" s="83">
        <v>1332240624</v>
      </c>
      <c r="D103" s="83">
        <v>1090777832</v>
      </c>
      <c r="E103" s="79">
        <f t="shared" si="30"/>
        <v>241462792</v>
      </c>
      <c r="F103" s="83"/>
      <c r="G103" s="84"/>
      <c r="H103" s="85"/>
      <c r="I103" s="85"/>
      <c r="J103" s="85"/>
      <c r="K103" s="85"/>
      <c r="L103" s="85"/>
      <c r="M103" s="85"/>
      <c r="N103" s="85"/>
    </row>
    <row r="104" spans="1:14" ht="39">
      <c r="A104" s="81"/>
      <c r="B104" s="86" t="s">
        <v>139</v>
      </c>
      <c r="C104" s="83">
        <v>36000000</v>
      </c>
      <c r="D104" s="83">
        <v>35400000</v>
      </c>
      <c r="E104" s="79">
        <f t="shared" si="30"/>
        <v>600000</v>
      </c>
      <c r="F104" s="83"/>
      <c r="G104" s="84"/>
      <c r="H104" s="85"/>
      <c r="I104" s="85"/>
      <c r="J104" s="85"/>
      <c r="K104" s="85"/>
      <c r="L104" s="85"/>
      <c r="M104" s="85"/>
      <c r="N104" s="85"/>
    </row>
    <row r="105" spans="1:14">
      <c r="A105" s="81"/>
      <c r="B105" s="66" t="s">
        <v>140</v>
      </c>
      <c r="C105" s="70">
        <f>SUM(C106:C117)</f>
        <v>666000000</v>
      </c>
      <c r="D105" s="70">
        <f t="shared" ref="D105:E105" si="31">SUM(D106:D117)</f>
        <v>629448460</v>
      </c>
      <c r="E105" s="70">
        <f t="shared" si="31"/>
        <v>36551540</v>
      </c>
      <c r="F105" s="87"/>
      <c r="G105" s="88"/>
      <c r="H105" s="85"/>
      <c r="I105" s="85"/>
      <c r="J105" s="85"/>
      <c r="K105" s="85"/>
      <c r="L105" s="85"/>
      <c r="M105" s="85"/>
      <c r="N105" s="85"/>
    </row>
    <row r="106" spans="1:14">
      <c r="A106" s="81"/>
      <c r="B106" s="89" t="s">
        <v>141</v>
      </c>
      <c r="C106" s="87">
        <v>43000000</v>
      </c>
      <c r="D106" s="87">
        <v>42818250</v>
      </c>
      <c r="E106" s="87">
        <f>C106-D106</f>
        <v>181750</v>
      </c>
      <c r="F106" s="87"/>
      <c r="G106" s="88"/>
      <c r="H106" s="85"/>
      <c r="I106" s="85"/>
      <c r="J106" s="85"/>
      <c r="K106" s="85"/>
      <c r="L106" s="85"/>
      <c r="M106" s="85"/>
      <c r="N106" s="85"/>
    </row>
    <row r="107" spans="1:14" ht="42">
      <c r="A107" s="81"/>
      <c r="B107" s="90" t="s">
        <v>142</v>
      </c>
      <c r="C107" s="87">
        <v>35000000</v>
      </c>
      <c r="D107" s="87">
        <v>34931000</v>
      </c>
      <c r="E107" s="87">
        <f t="shared" ref="E107:E117" si="32">C107-D107</f>
        <v>69000</v>
      </c>
      <c r="F107" s="87"/>
      <c r="G107" s="88"/>
      <c r="H107" s="85"/>
      <c r="I107" s="85"/>
      <c r="J107" s="85"/>
      <c r="K107" s="85"/>
      <c r="L107" s="85"/>
      <c r="M107" s="85"/>
      <c r="N107" s="85"/>
    </row>
    <row r="108" spans="1:14" ht="28">
      <c r="A108" s="81"/>
      <c r="B108" s="91" t="s">
        <v>143</v>
      </c>
      <c r="C108" s="87">
        <v>20000000</v>
      </c>
      <c r="D108" s="87">
        <v>19958000</v>
      </c>
      <c r="E108" s="87">
        <f t="shared" si="32"/>
        <v>42000</v>
      </c>
      <c r="F108" s="87"/>
      <c r="G108" s="88"/>
      <c r="H108" s="85"/>
      <c r="I108" s="85"/>
      <c r="J108" s="85"/>
      <c r="K108" s="85"/>
      <c r="L108" s="85"/>
      <c r="M108" s="85"/>
      <c r="N108" s="85"/>
    </row>
    <row r="109" spans="1:14" ht="42">
      <c r="A109" s="81"/>
      <c r="B109" s="91" t="s">
        <v>144</v>
      </c>
      <c r="C109" s="87">
        <v>92000000</v>
      </c>
      <c r="D109" s="87">
        <v>91000000</v>
      </c>
      <c r="E109" s="87">
        <f t="shared" si="32"/>
        <v>1000000</v>
      </c>
      <c r="F109" s="87"/>
      <c r="G109" s="88"/>
      <c r="H109" s="85"/>
      <c r="I109" s="85"/>
      <c r="J109" s="85"/>
      <c r="K109" s="85"/>
      <c r="L109" s="85"/>
      <c r="M109" s="85"/>
      <c r="N109" s="85"/>
    </row>
    <row r="110" spans="1:14">
      <c r="A110" s="81"/>
      <c r="B110" s="91" t="s">
        <v>145</v>
      </c>
      <c r="C110" s="87">
        <v>10000000</v>
      </c>
      <c r="D110" s="87">
        <v>0</v>
      </c>
      <c r="E110" s="87">
        <f t="shared" si="32"/>
        <v>10000000</v>
      </c>
      <c r="F110" s="87"/>
      <c r="G110" s="88"/>
      <c r="H110" s="85"/>
      <c r="I110" s="85"/>
      <c r="J110" s="85"/>
      <c r="K110" s="85"/>
      <c r="L110" s="85"/>
      <c r="M110" s="85"/>
      <c r="N110" s="85"/>
    </row>
    <row r="111" spans="1:14">
      <c r="A111" s="81"/>
      <c r="B111" s="91" t="s">
        <v>146</v>
      </c>
      <c r="C111" s="87">
        <v>25000000</v>
      </c>
      <c r="D111" s="87">
        <v>24982050</v>
      </c>
      <c r="E111" s="87">
        <f t="shared" si="32"/>
        <v>17950</v>
      </c>
      <c r="F111" s="87"/>
      <c r="G111" s="88"/>
      <c r="H111" s="85"/>
      <c r="I111" s="85"/>
      <c r="J111" s="85"/>
      <c r="K111" s="85"/>
      <c r="L111" s="85"/>
      <c r="M111" s="85"/>
      <c r="N111" s="85"/>
    </row>
    <row r="112" spans="1:14">
      <c r="A112" s="81"/>
      <c r="B112" s="91" t="s">
        <v>147</v>
      </c>
      <c r="C112" s="87">
        <v>35000000</v>
      </c>
      <c r="D112" s="87">
        <v>34984000</v>
      </c>
      <c r="E112" s="87">
        <f t="shared" si="32"/>
        <v>16000</v>
      </c>
      <c r="F112" s="87"/>
      <c r="G112" s="88"/>
      <c r="H112" s="85"/>
      <c r="I112" s="85"/>
      <c r="J112" s="85"/>
      <c r="K112" s="85"/>
      <c r="L112" s="85"/>
      <c r="M112" s="85"/>
      <c r="N112" s="85"/>
    </row>
    <row r="113" spans="1:14">
      <c r="A113" s="81"/>
      <c r="B113" s="91" t="s">
        <v>148</v>
      </c>
      <c r="C113" s="87">
        <v>68000000</v>
      </c>
      <c r="D113" s="87">
        <v>64317160</v>
      </c>
      <c r="E113" s="87">
        <f t="shared" si="32"/>
        <v>3682840</v>
      </c>
      <c r="F113" s="87"/>
      <c r="G113" s="88"/>
      <c r="H113" s="85"/>
      <c r="I113" s="85"/>
      <c r="J113" s="85"/>
      <c r="K113" s="85"/>
      <c r="L113" s="85"/>
      <c r="M113" s="85"/>
      <c r="N113" s="85"/>
    </row>
    <row r="114" spans="1:14">
      <c r="A114" s="14"/>
      <c r="B114" s="8" t="s">
        <v>149</v>
      </c>
      <c r="C114" s="29">
        <v>15000000</v>
      </c>
      <c r="D114" s="29">
        <v>13460000</v>
      </c>
      <c r="E114" s="87">
        <f t="shared" si="32"/>
        <v>1540000</v>
      </c>
      <c r="F114" s="22"/>
      <c r="G114" s="21"/>
      <c r="H114" s="23"/>
      <c r="I114" s="23"/>
      <c r="J114" s="23"/>
      <c r="K114" s="23"/>
      <c r="L114" s="23"/>
      <c r="M114" s="23"/>
      <c r="N114" s="23"/>
    </row>
    <row r="115" spans="1:14">
      <c r="A115" s="20"/>
      <c r="B115" s="8" t="s">
        <v>150</v>
      </c>
      <c r="C115" s="29">
        <v>10000000</v>
      </c>
      <c r="D115" s="29">
        <v>0</v>
      </c>
      <c r="E115" s="87">
        <f t="shared" si="32"/>
        <v>10000000</v>
      </c>
      <c r="F115" s="29"/>
      <c r="G115" s="8"/>
    </row>
    <row r="116" spans="1:14">
      <c r="A116" s="20"/>
      <c r="B116" s="8" t="s">
        <v>151</v>
      </c>
      <c r="C116" s="29">
        <v>10000000</v>
      </c>
      <c r="D116" s="29">
        <v>0</v>
      </c>
      <c r="E116" s="87">
        <f t="shared" si="32"/>
        <v>10000000</v>
      </c>
      <c r="F116" s="29"/>
      <c r="G116" s="8"/>
    </row>
    <row r="117" spans="1:14" ht="28">
      <c r="A117" s="34"/>
      <c r="B117" s="8" t="s">
        <v>152</v>
      </c>
      <c r="C117" s="29">
        <v>303000000</v>
      </c>
      <c r="D117" s="29">
        <v>302998000</v>
      </c>
      <c r="E117" s="87">
        <f t="shared" si="32"/>
        <v>2000</v>
      </c>
      <c r="F117" s="32"/>
      <c r="G117" s="31"/>
      <c r="H117" s="18"/>
      <c r="I117" s="18"/>
      <c r="J117" s="18"/>
      <c r="K117" s="18"/>
      <c r="L117" s="18"/>
      <c r="M117" s="18"/>
      <c r="N117" s="18"/>
    </row>
    <row r="118" spans="1:14">
      <c r="A118" s="20"/>
      <c r="B118" s="92" t="s">
        <v>153</v>
      </c>
      <c r="C118" s="93">
        <f>+C119+C120+C121+C122</f>
        <v>2063073122</v>
      </c>
      <c r="D118" s="93">
        <f t="shared" ref="D118:E118" si="33">+D119+D120+D121+D122</f>
        <v>1685877000</v>
      </c>
      <c r="E118" s="93">
        <f t="shared" si="33"/>
        <v>377196122</v>
      </c>
      <c r="F118" s="43"/>
      <c r="G118" s="44"/>
    </row>
    <row r="119" spans="1:14" ht="28">
      <c r="A119" s="34"/>
      <c r="B119" s="94" t="s">
        <v>154</v>
      </c>
      <c r="C119" s="32">
        <v>1340151000</v>
      </c>
      <c r="D119" s="32">
        <v>1061151000</v>
      </c>
      <c r="E119" s="29">
        <f t="shared" ref="E119:E121" si="34">C119-D119</f>
        <v>279000000</v>
      </c>
      <c r="F119" s="32"/>
      <c r="G119" s="31"/>
      <c r="H119" s="18"/>
      <c r="I119" s="18"/>
      <c r="J119" s="18"/>
      <c r="K119" s="18"/>
      <c r="L119" s="18"/>
      <c r="M119" s="18"/>
      <c r="N119" s="18"/>
    </row>
    <row r="120" spans="1:14" ht="28">
      <c r="A120" s="20"/>
      <c r="B120" s="88" t="s">
        <v>155</v>
      </c>
      <c r="C120" s="29">
        <v>50000000</v>
      </c>
      <c r="D120" s="29">
        <v>32157000</v>
      </c>
      <c r="E120" s="29">
        <f t="shared" si="34"/>
        <v>17843000</v>
      </c>
      <c r="F120" s="29"/>
      <c r="G120" s="8"/>
    </row>
    <row r="121" spans="1:14">
      <c r="A121" s="20"/>
      <c r="B121" s="88" t="s">
        <v>156</v>
      </c>
      <c r="C121" s="29">
        <v>572922122</v>
      </c>
      <c r="D121" s="29">
        <v>558059000</v>
      </c>
      <c r="E121" s="29">
        <f t="shared" si="34"/>
        <v>14863122</v>
      </c>
      <c r="F121" s="29"/>
      <c r="G121" s="8"/>
    </row>
    <row r="122" spans="1:14" ht="28">
      <c r="A122" s="20"/>
      <c r="B122" s="95" t="s">
        <v>157</v>
      </c>
      <c r="C122" s="29">
        <v>100000000</v>
      </c>
      <c r="D122" s="29">
        <v>34510000</v>
      </c>
      <c r="E122" s="29">
        <f>C122-D122</f>
        <v>65490000</v>
      </c>
      <c r="F122" s="29"/>
      <c r="G122" s="8"/>
    </row>
    <row r="123" spans="1:14" ht="28">
      <c r="A123" s="14"/>
      <c r="B123" s="21" t="s">
        <v>158</v>
      </c>
      <c r="C123" s="22">
        <f>C124+C127</f>
        <v>0</v>
      </c>
      <c r="D123" s="22">
        <f>D124+D127</f>
        <v>0</v>
      </c>
      <c r="E123" s="22">
        <f>E124+E127</f>
        <v>3575185910</v>
      </c>
      <c r="F123" s="22">
        <f>F124+F127</f>
        <v>3575185910</v>
      </c>
      <c r="G123" s="21"/>
      <c r="J123" s="23"/>
      <c r="K123" s="23"/>
      <c r="L123" s="23"/>
      <c r="M123" s="23"/>
      <c r="N123" s="23"/>
    </row>
    <row r="124" spans="1:14">
      <c r="A124" s="14" t="s">
        <v>44</v>
      </c>
      <c r="B124" s="21" t="s">
        <v>159</v>
      </c>
      <c r="C124" s="22">
        <f>C125+C126</f>
        <v>0</v>
      </c>
      <c r="D124" s="22">
        <f t="shared" ref="D124:F124" si="35">D125+D126</f>
        <v>0</v>
      </c>
      <c r="E124" s="22">
        <f>E125+E126</f>
        <v>475135563</v>
      </c>
      <c r="F124" s="22">
        <f t="shared" si="35"/>
        <v>475135563</v>
      </c>
      <c r="G124" s="21"/>
      <c r="J124" s="23"/>
      <c r="K124" s="23"/>
      <c r="L124" s="23"/>
      <c r="M124" s="23"/>
      <c r="N124" s="23"/>
    </row>
    <row r="125" spans="1:14">
      <c r="A125" s="20" t="s">
        <v>61</v>
      </c>
      <c r="B125" s="8" t="s">
        <v>160</v>
      </c>
      <c r="C125" s="29"/>
      <c r="D125" s="29"/>
      <c r="E125" s="29">
        <f>E11*0.7</f>
        <v>332594894.09999996</v>
      </c>
      <c r="F125" s="29">
        <f>E125</f>
        <v>332594894.09999996</v>
      </c>
      <c r="G125" s="8"/>
    </row>
    <row r="126" spans="1:14" ht="28">
      <c r="A126" s="20" t="s">
        <v>161</v>
      </c>
      <c r="B126" s="8" t="s">
        <v>162</v>
      </c>
      <c r="C126" s="29"/>
      <c r="D126" s="29"/>
      <c r="E126" s="29">
        <f>E11*0.3</f>
        <v>142540668.90000001</v>
      </c>
      <c r="F126" s="29">
        <f>E126</f>
        <v>142540668.90000001</v>
      </c>
      <c r="G126" s="8"/>
    </row>
    <row r="127" spans="1:14">
      <c r="A127" s="14" t="s">
        <v>45</v>
      </c>
      <c r="B127" s="21" t="s">
        <v>163</v>
      </c>
      <c r="C127" s="22">
        <f>C128</f>
        <v>0</v>
      </c>
      <c r="D127" s="22">
        <f t="shared" ref="D127:F127" si="36">D128</f>
        <v>0</v>
      </c>
      <c r="E127" s="22">
        <f t="shared" si="36"/>
        <v>3100050347</v>
      </c>
      <c r="F127" s="22">
        <f t="shared" si="36"/>
        <v>3100050347</v>
      </c>
      <c r="G127" s="21"/>
      <c r="J127" s="23"/>
      <c r="K127" s="23"/>
      <c r="L127" s="23"/>
      <c r="M127" s="23"/>
      <c r="N127" s="23"/>
    </row>
    <row r="128" spans="1:14" ht="28">
      <c r="A128" s="20" t="s">
        <v>61</v>
      </c>
      <c r="B128" s="8" t="s">
        <v>164</v>
      </c>
      <c r="C128" s="29"/>
      <c r="D128" s="29"/>
      <c r="E128" s="29">
        <f>E23</f>
        <v>3100050347</v>
      </c>
      <c r="F128" s="29">
        <f>E128</f>
        <v>3100050347</v>
      </c>
      <c r="G128" s="8"/>
    </row>
    <row r="129" spans="1:7" hidden="1">
      <c r="A129" s="20" t="s">
        <v>61</v>
      </c>
      <c r="B129" s="8" t="s">
        <v>160</v>
      </c>
      <c r="C129" s="8"/>
      <c r="D129" s="8"/>
      <c r="E129" s="96">
        <f>E128*0.7</f>
        <v>2170035242.9000001</v>
      </c>
      <c r="F129" s="96">
        <f>E129</f>
        <v>2170035242.9000001</v>
      </c>
      <c r="G129" s="8"/>
    </row>
    <row r="130" spans="1:7" ht="28" hidden="1">
      <c r="A130" s="20" t="s">
        <v>161</v>
      </c>
      <c r="B130" s="8" t="s">
        <v>165</v>
      </c>
      <c r="C130" s="8"/>
      <c r="D130" s="8"/>
      <c r="E130" s="96">
        <f>E128*0.3</f>
        <v>930015104.10000002</v>
      </c>
      <c r="F130" s="96">
        <f>E130</f>
        <v>930015104.10000002</v>
      </c>
      <c r="G130" s="8"/>
    </row>
  </sheetData>
  <mergeCells count="15">
    <mergeCell ref="A6:G6"/>
    <mergeCell ref="H6:N6"/>
    <mergeCell ref="A7:A8"/>
    <mergeCell ref="B7:B8"/>
    <mergeCell ref="C7:C8"/>
    <mergeCell ref="D7:D8"/>
    <mergeCell ref="E7:E8"/>
    <mergeCell ref="F7:F8"/>
    <mergeCell ref="G7:G8"/>
    <mergeCell ref="H5:N5"/>
    <mergeCell ref="A1:G1"/>
    <mergeCell ref="A2:G2"/>
    <mergeCell ref="A3:G3"/>
    <mergeCell ref="A4:G4"/>
    <mergeCell ref="A5:G5"/>
  </mergeCells>
  <conditionalFormatting sqref="B71">
    <cfRule type="duplicateValues" dxfId="1" priority="1"/>
  </conditionalFormatting>
  <conditionalFormatting sqref="B72">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7" workbookViewId="0">
      <selection activeCell="C21" sqref="C21"/>
    </sheetView>
  </sheetViews>
  <sheetFormatPr defaultRowHeight="15.5"/>
  <cols>
    <col min="1" max="1" width="6.25" style="97" customWidth="1"/>
    <col min="2" max="2" width="51.1640625" style="97" customWidth="1"/>
    <col min="3" max="3" width="17.58203125" style="97" customWidth="1"/>
    <col min="4" max="4" width="23.58203125" style="97" customWidth="1"/>
    <col min="5" max="5" width="21.75" customWidth="1"/>
  </cols>
  <sheetData>
    <row r="1" spans="1:5" ht="15">
      <c r="A1" s="181" t="s">
        <v>166</v>
      </c>
      <c r="B1" s="181"/>
      <c r="C1" s="181"/>
      <c r="D1" s="181"/>
    </row>
    <row r="2" spans="1:5">
      <c r="A2" s="182" t="s">
        <v>167</v>
      </c>
      <c r="B2" s="182"/>
      <c r="C2" s="182"/>
      <c r="D2" s="182"/>
    </row>
    <row r="3" spans="1:5">
      <c r="A3" s="97" t="s">
        <v>168</v>
      </c>
    </row>
    <row r="4" spans="1:5">
      <c r="A4" s="183" t="s">
        <v>37</v>
      </c>
      <c r="B4" s="183"/>
      <c r="C4" s="183"/>
      <c r="D4" s="183"/>
    </row>
    <row r="5" spans="1:5" ht="15">
      <c r="A5" s="98" t="s">
        <v>0</v>
      </c>
      <c r="B5" s="99" t="s">
        <v>39</v>
      </c>
      <c r="C5" s="98" t="s">
        <v>169</v>
      </c>
      <c r="D5" s="98" t="s">
        <v>3</v>
      </c>
    </row>
    <row r="6" spans="1:5">
      <c r="A6" s="100" t="s">
        <v>44</v>
      </c>
      <c r="B6" s="101" t="s">
        <v>45</v>
      </c>
      <c r="C6" s="100">
        <v>1</v>
      </c>
      <c r="D6" s="100">
        <v>2</v>
      </c>
    </row>
    <row r="7" spans="1:5">
      <c r="A7" s="100"/>
      <c r="B7" s="102" t="s">
        <v>170</v>
      </c>
      <c r="C7" s="103">
        <f>+C8+C30</f>
        <v>14664174432</v>
      </c>
      <c r="D7" s="104"/>
    </row>
    <row r="8" spans="1:5" ht="30">
      <c r="A8" s="105" t="s">
        <v>44</v>
      </c>
      <c r="B8" s="106" t="s">
        <v>171</v>
      </c>
      <c r="C8" s="107">
        <f>+C9+C17+C18+C21+C25+C28</f>
        <v>2300687704</v>
      </c>
      <c r="D8" s="184" t="s">
        <v>172</v>
      </c>
    </row>
    <row r="9" spans="1:5" s="129" customFormat="1">
      <c r="A9" s="126">
        <v>1</v>
      </c>
      <c r="B9" s="127" t="s">
        <v>173</v>
      </c>
      <c r="C9" s="128">
        <f>+C10+C13</f>
        <v>45540000</v>
      </c>
      <c r="D9" s="185"/>
      <c r="E9" s="129" t="s">
        <v>191</v>
      </c>
    </row>
    <row r="10" spans="1:5">
      <c r="A10" s="108" t="s">
        <v>7</v>
      </c>
      <c r="B10" s="110" t="s">
        <v>174</v>
      </c>
      <c r="C10" s="111">
        <f>+C11+C12</f>
        <v>25000000</v>
      </c>
      <c r="D10" s="185"/>
    </row>
    <row r="11" spans="1:5">
      <c r="A11" s="112"/>
      <c r="B11" s="109" t="s">
        <v>175</v>
      </c>
      <c r="C11" s="113">
        <v>9000000</v>
      </c>
      <c r="D11" s="185"/>
    </row>
    <row r="12" spans="1:5">
      <c r="A12" s="112"/>
      <c r="B12" s="109" t="s">
        <v>176</v>
      </c>
      <c r="C12" s="113">
        <v>16000000</v>
      </c>
      <c r="D12" s="185"/>
    </row>
    <row r="13" spans="1:5" ht="31">
      <c r="A13" s="108" t="s">
        <v>7</v>
      </c>
      <c r="B13" s="110" t="s">
        <v>177</v>
      </c>
      <c r="C13" s="111">
        <v>20540000</v>
      </c>
      <c r="D13" s="185"/>
    </row>
    <row r="14" spans="1:5">
      <c r="A14" s="112"/>
      <c r="B14" s="109" t="s">
        <v>178</v>
      </c>
      <c r="C14" s="113">
        <v>2540000</v>
      </c>
      <c r="D14" s="185"/>
    </row>
    <row r="15" spans="1:5">
      <c r="A15" s="112"/>
      <c r="B15" s="109" t="s">
        <v>175</v>
      </c>
      <c r="C15" s="113">
        <v>8000000</v>
      </c>
      <c r="D15" s="185"/>
    </row>
    <row r="16" spans="1:5">
      <c r="A16" s="112"/>
      <c r="B16" s="109" t="s">
        <v>176</v>
      </c>
      <c r="C16" s="113">
        <v>10000000</v>
      </c>
      <c r="D16" s="185"/>
    </row>
    <row r="17" spans="1:5" s="129" customFormat="1" ht="31">
      <c r="A17" s="126">
        <v>2</v>
      </c>
      <c r="B17" s="130" t="s">
        <v>179</v>
      </c>
      <c r="C17" s="131">
        <v>249141261</v>
      </c>
      <c r="D17" s="185"/>
    </row>
    <row r="18" spans="1:5" s="129" customFormat="1" ht="62">
      <c r="A18" s="126">
        <v>3</v>
      </c>
      <c r="B18" s="132" t="s">
        <v>180</v>
      </c>
      <c r="C18" s="131">
        <f>+C19+C20+525386460</f>
        <v>556411583</v>
      </c>
      <c r="D18" s="185"/>
      <c r="E18" s="134">
        <f>+C18+C25+C28+C17</f>
        <v>2174466463</v>
      </c>
    </row>
    <row r="19" spans="1:5">
      <c r="A19" s="108" t="s">
        <v>7</v>
      </c>
      <c r="B19" s="114" t="s">
        <v>178</v>
      </c>
      <c r="C19" s="113">
        <v>6015896</v>
      </c>
      <c r="D19" s="185"/>
    </row>
    <row r="20" spans="1:5">
      <c r="A20" s="108" t="s">
        <v>7</v>
      </c>
      <c r="B20" s="115" t="s">
        <v>175</v>
      </c>
      <c r="C20" s="113">
        <v>25009227</v>
      </c>
      <c r="D20" s="185"/>
    </row>
    <row r="21" spans="1:5">
      <c r="A21" s="108">
        <v>4</v>
      </c>
      <c r="B21" s="109" t="s">
        <v>181</v>
      </c>
      <c r="C21" s="107">
        <f>+C22+C23+C24</f>
        <v>80681241</v>
      </c>
      <c r="D21" s="185"/>
    </row>
    <row r="22" spans="1:5">
      <c r="A22" s="112"/>
      <c r="B22" s="109" t="s">
        <v>178</v>
      </c>
      <c r="C22" s="113">
        <v>14037092</v>
      </c>
      <c r="D22" s="185"/>
    </row>
    <row r="23" spans="1:5">
      <c r="A23" s="112"/>
      <c r="B23" s="109" t="s">
        <v>175</v>
      </c>
      <c r="C23" s="113">
        <v>18653580</v>
      </c>
      <c r="D23" s="185"/>
    </row>
    <row r="24" spans="1:5">
      <c r="A24" s="112"/>
      <c r="B24" s="109" t="s">
        <v>176</v>
      </c>
      <c r="C24" s="113">
        <v>47990569</v>
      </c>
      <c r="D24" s="185"/>
    </row>
    <row r="25" spans="1:5" s="129" customFormat="1">
      <c r="A25" s="126">
        <v>5</v>
      </c>
      <c r="B25" s="127" t="s">
        <v>182</v>
      </c>
      <c r="C25" s="131">
        <f>+C26+C27</f>
        <v>293441340</v>
      </c>
      <c r="D25" s="185"/>
      <c r="E25" s="187" t="s">
        <v>192</v>
      </c>
    </row>
    <row r="26" spans="1:5" s="129" customFormat="1">
      <c r="A26" s="133"/>
      <c r="B26" s="127" t="s">
        <v>178</v>
      </c>
      <c r="C26" s="131">
        <v>6345288</v>
      </c>
      <c r="D26" s="185"/>
      <c r="E26" s="187"/>
    </row>
    <row r="27" spans="1:5" s="129" customFormat="1">
      <c r="A27" s="133"/>
      <c r="B27" s="127" t="s">
        <v>175</v>
      </c>
      <c r="C27" s="131">
        <v>287096052</v>
      </c>
      <c r="D27" s="185"/>
      <c r="E27" s="187"/>
    </row>
    <row r="28" spans="1:5">
      <c r="A28" s="112">
        <v>6</v>
      </c>
      <c r="B28" s="109" t="s">
        <v>183</v>
      </c>
      <c r="C28" s="113">
        <f>+C29</f>
        <v>1075472279</v>
      </c>
      <c r="D28" s="186"/>
    </row>
    <row r="29" spans="1:5" ht="62">
      <c r="A29" s="108"/>
      <c r="B29" s="115" t="s">
        <v>180</v>
      </c>
      <c r="C29" s="113">
        <v>1075472279</v>
      </c>
      <c r="D29" s="116"/>
    </row>
    <row r="30" spans="1:5">
      <c r="A30" s="105" t="s">
        <v>45</v>
      </c>
      <c r="B30" s="117" t="s">
        <v>184</v>
      </c>
      <c r="C30" s="118">
        <f>C31+C32+C33</f>
        <v>12363486728</v>
      </c>
      <c r="D30" s="116"/>
    </row>
    <row r="31" spans="1:5" ht="46.5">
      <c r="A31" s="119">
        <v>1</v>
      </c>
      <c r="B31" s="120" t="s">
        <v>185</v>
      </c>
      <c r="C31" s="121">
        <v>650000000</v>
      </c>
      <c r="D31" s="122" t="s">
        <v>186</v>
      </c>
    </row>
    <row r="32" spans="1:5" ht="31">
      <c r="A32" s="119">
        <v>2</v>
      </c>
      <c r="B32" s="120" t="s">
        <v>187</v>
      </c>
      <c r="C32" s="113">
        <v>8022000000</v>
      </c>
      <c r="D32" s="122" t="s">
        <v>188</v>
      </c>
    </row>
    <row r="33" spans="1:4" ht="46.5">
      <c r="A33" s="119">
        <v>3</v>
      </c>
      <c r="B33" s="123" t="s">
        <v>189</v>
      </c>
      <c r="C33" s="124">
        <f>+'[1]Biểu  theo QĐ 640 điểu chỉnh '!P19</f>
        <v>3691486728</v>
      </c>
      <c r="D33" s="125" t="s">
        <v>190</v>
      </c>
    </row>
  </sheetData>
  <mergeCells count="5">
    <mergeCell ref="A1:D1"/>
    <mergeCell ref="A2:D2"/>
    <mergeCell ref="A4:D4"/>
    <mergeCell ref="D8:D28"/>
    <mergeCell ref="E25:E2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J16" sqref="J16"/>
    </sheetView>
  </sheetViews>
  <sheetFormatPr defaultColWidth="9.1640625" defaultRowHeight="14"/>
  <cols>
    <col min="1" max="1" width="7" style="159" customWidth="1"/>
    <col min="2" max="2" width="34.1640625" style="159" customWidth="1"/>
    <col min="3" max="3" width="13.4140625" style="159" customWidth="1"/>
    <col min="4" max="4" width="9.25" style="163" customWidth="1"/>
    <col min="5" max="5" width="8.4140625" style="163" customWidth="1"/>
    <col min="6" max="6" width="8.58203125" style="163" customWidth="1"/>
    <col min="7" max="7" width="7.1640625" style="159" customWidth="1"/>
    <col min="8" max="8" width="11" style="159" hidden="1" customWidth="1"/>
    <col min="9" max="10" width="16.25" style="159" customWidth="1"/>
    <col min="11" max="11" width="19.1640625" style="159" customWidth="1"/>
    <col min="12" max="12" width="10.1640625" style="159" customWidth="1"/>
    <col min="13" max="13" width="0" style="159" hidden="1" customWidth="1"/>
    <col min="14" max="16384" width="9.1640625" style="159"/>
  </cols>
  <sheetData>
    <row r="1" spans="1:13" ht="15">
      <c r="A1" s="5"/>
      <c r="B1" s="5"/>
      <c r="C1" s="5"/>
      <c r="D1" s="9"/>
      <c r="E1" s="9"/>
      <c r="F1" s="9"/>
      <c r="G1" s="5"/>
      <c r="H1" s="5"/>
      <c r="I1" s="5"/>
      <c r="J1" s="5"/>
      <c r="K1" s="157" t="s">
        <v>225</v>
      </c>
      <c r="L1" s="158"/>
    </row>
    <row r="2" spans="1:13" ht="20.25" customHeight="1">
      <c r="A2" s="189" t="s">
        <v>222</v>
      </c>
      <c r="B2" s="189"/>
      <c r="C2" s="189"/>
      <c r="D2" s="189"/>
      <c r="E2" s="189"/>
      <c r="F2" s="189"/>
      <c r="G2" s="189"/>
      <c r="H2" s="189"/>
      <c r="I2" s="189"/>
      <c r="J2" s="189"/>
      <c r="K2" s="189"/>
      <c r="L2" s="189"/>
    </row>
    <row r="3" spans="1:13" ht="23.25" customHeight="1">
      <c r="A3" s="190" t="str">
        <f>'Biểu 01'!A2:R2</f>
        <v>(Kèm theo Nghị quyết số         /NQ-HĐND ngày      tháng  3 năm 2026 của HĐND xã Nậm Hàng)</v>
      </c>
      <c r="B3" s="190"/>
      <c r="C3" s="190"/>
      <c r="D3" s="190"/>
      <c r="E3" s="190"/>
      <c r="F3" s="190"/>
      <c r="G3" s="190"/>
      <c r="H3" s="190"/>
      <c r="I3" s="190"/>
      <c r="J3" s="190"/>
      <c r="K3" s="190"/>
      <c r="L3" s="190"/>
      <c r="M3" s="159" t="s">
        <v>221</v>
      </c>
    </row>
    <row r="4" spans="1:13" ht="15" hidden="1">
      <c r="A4" s="191" t="s">
        <v>196</v>
      </c>
      <c r="B4" s="191"/>
      <c r="C4" s="191"/>
      <c r="D4" s="191"/>
      <c r="E4" s="191"/>
      <c r="F4" s="191"/>
      <c r="G4" s="191"/>
      <c r="H4" s="191"/>
      <c r="I4" s="191"/>
      <c r="J4" s="191"/>
      <c r="K4" s="191"/>
      <c r="L4" s="191"/>
      <c r="M4" s="159" t="s">
        <v>210</v>
      </c>
    </row>
    <row r="5" spans="1:13" ht="15.5" hidden="1">
      <c r="A5" s="188" t="s">
        <v>197</v>
      </c>
      <c r="B5" s="188"/>
      <c r="C5" s="188"/>
      <c r="D5" s="188"/>
      <c r="E5" s="188"/>
      <c r="F5" s="188"/>
      <c r="G5" s="188"/>
      <c r="H5" s="188"/>
      <c r="I5" s="188"/>
      <c r="J5" s="188"/>
      <c r="K5" s="188"/>
      <c r="L5" s="188"/>
    </row>
    <row r="6" spans="1:13" ht="15.5" hidden="1">
      <c r="A6" s="188" t="s">
        <v>198</v>
      </c>
      <c r="B6" s="188"/>
      <c r="C6" s="188"/>
      <c r="D6" s="188"/>
      <c r="E6" s="188"/>
      <c r="F6" s="188"/>
      <c r="G6" s="188"/>
      <c r="H6" s="188"/>
      <c r="I6" s="188"/>
      <c r="J6" s="188"/>
      <c r="K6" s="188"/>
      <c r="L6" s="188"/>
    </row>
    <row r="7" spans="1:13" ht="7.5" hidden="1" customHeight="1">
      <c r="A7" s="188" t="s">
        <v>199</v>
      </c>
      <c r="B7" s="188"/>
      <c r="C7" s="188"/>
      <c r="D7" s="188"/>
      <c r="E7" s="188"/>
      <c r="F7" s="188"/>
      <c r="G7" s="188"/>
      <c r="H7" s="188"/>
      <c r="I7" s="188"/>
      <c r="J7" s="188"/>
      <c r="K7" s="188"/>
      <c r="L7" s="188"/>
    </row>
    <row r="8" spans="1:13" ht="15.5">
      <c r="A8" s="5"/>
      <c r="B8" s="5"/>
      <c r="C8" s="5"/>
      <c r="D8" s="9"/>
      <c r="E8" s="9"/>
      <c r="F8" s="9"/>
      <c r="G8" s="5"/>
      <c r="H8" s="5"/>
      <c r="I8" s="5"/>
      <c r="J8" s="194" t="s">
        <v>200</v>
      </c>
      <c r="K8" s="194"/>
      <c r="L8" s="194"/>
      <c r="M8" s="159" t="s">
        <v>209</v>
      </c>
    </row>
    <row r="9" spans="1:13" ht="15.75" customHeight="1">
      <c r="A9" s="195" t="s">
        <v>0</v>
      </c>
      <c r="B9" s="195" t="s">
        <v>201</v>
      </c>
      <c r="C9" s="192" t="s">
        <v>211</v>
      </c>
      <c r="D9" s="192" t="s">
        <v>21</v>
      </c>
      <c r="E9" s="192" t="s">
        <v>22</v>
      </c>
      <c r="F9" s="196" t="s">
        <v>202</v>
      </c>
      <c r="G9" s="198" t="s">
        <v>24</v>
      </c>
      <c r="H9" s="140"/>
      <c r="I9" s="200" t="s">
        <v>220</v>
      </c>
      <c r="J9" s="201"/>
      <c r="K9" s="195" t="s">
        <v>203</v>
      </c>
      <c r="L9" s="202" t="s">
        <v>204</v>
      </c>
    </row>
    <row r="10" spans="1:13" ht="39">
      <c r="A10" s="195"/>
      <c r="B10" s="195"/>
      <c r="C10" s="193"/>
      <c r="D10" s="193"/>
      <c r="E10" s="193"/>
      <c r="F10" s="197"/>
      <c r="G10" s="199"/>
      <c r="H10" s="140" t="s">
        <v>205</v>
      </c>
      <c r="I10" s="140" t="s">
        <v>206</v>
      </c>
      <c r="J10" s="141" t="s">
        <v>207</v>
      </c>
      <c r="K10" s="195"/>
      <c r="L10" s="202"/>
    </row>
    <row r="11" spans="1:13" ht="15.5">
      <c r="A11" s="142" t="s">
        <v>44</v>
      </c>
      <c r="B11" s="142" t="s">
        <v>45</v>
      </c>
      <c r="C11" s="142"/>
      <c r="D11" s="142"/>
      <c r="E11" s="142"/>
      <c r="F11" s="142"/>
      <c r="G11" s="142"/>
      <c r="H11" s="142"/>
      <c r="I11" s="142">
        <v>1</v>
      </c>
      <c r="J11" s="142">
        <v>2</v>
      </c>
      <c r="K11" s="142">
        <v>3</v>
      </c>
      <c r="L11" s="160"/>
    </row>
    <row r="12" spans="1:13" ht="15">
      <c r="A12" s="152" t="s">
        <v>61</v>
      </c>
      <c r="B12" s="152" t="s">
        <v>208</v>
      </c>
      <c r="C12" s="152"/>
      <c r="D12" s="152"/>
      <c r="E12" s="152"/>
      <c r="F12" s="152"/>
      <c r="G12" s="143"/>
      <c r="H12" s="144">
        <f t="shared" ref="H12" si="0">+H13</f>
        <v>0</v>
      </c>
      <c r="I12" s="161">
        <f>+I13</f>
        <v>1503000000</v>
      </c>
      <c r="J12" s="161">
        <f t="shared" ref="J12" si="1">+J13</f>
        <v>0</v>
      </c>
      <c r="K12" s="161">
        <f>I12</f>
        <v>1503000000</v>
      </c>
      <c r="L12" s="162"/>
    </row>
    <row r="13" spans="1:13" ht="15">
      <c r="A13" s="152">
        <v>1</v>
      </c>
      <c r="B13" s="145" t="s">
        <v>218</v>
      </c>
      <c r="C13" s="145"/>
      <c r="D13" s="153"/>
      <c r="E13" s="153"/>
      <c r="F13" s="144"/>
      <c r="G13" s="143"/>
      <c r="H13" s="144">
        <f t="shared" ref="H13:J13" si="2">SUM(H15:H19)</f>
        <v>0</v>
      </c>
      <c r="I13" s="161">
        <f t="shared" si="2"/>
        <v>1503000000</v>
      </c>
      <c r="J13" s="161">
        <f t="shared" si="2"/>
        <v>0</v>
      </c>
      <c r="K13" s="161">
        <v>0</v>
      </c>
      <c r="L13" s="162"/>
    </row>
    <row r="14" spans="1:13" ht="15">
      <c r="A14" s="165" t="s">
        <v>7</v>
      </c>
      <c r="B14" s="145" t="s">
        <v>217</v>
      </c>
      <c r="C14" s="149" t="s">
        <v>223</v>
      </c>
      <c r="D14" s="153">
        <v>830</v>
      </c>
      <c r="E14" s="153">
        <v>810</v>
      </c>
      <c r="F14" s="154" t="s">
        <v>224</v>
      </c>
      <c r="G14" s="144">
        <v>12</v>
      </c>
      <c r="H14" s="144">
        <f t="shared" ref="H14:I14" si="3">SUM(H15:H19)</f>
        <v>0</v>
      </c>
      <c r="I14" s="161">
        <f t="shared" si="3"/>
        <v>1503000000</v>
      </c>
      <c r="J14" s="161"/>
      <c r="K14" s="161">
        <v>0</v>
      </c>
      <c r="L14" s="162"/>
    </row>
    <row r="15" spans="1:13" ht="26">
      <c r="A15" s="152"/>
      <c r="B15" s="146" t="s">
        <v>212</v>
      </c>
      <c r="C15" s="146"/>
      <c r="D15" s="155"/>
      <c r="E15" s="156"/>
      <c r="F15" s="156"/>
      <c r="G15" s="147"/>
      <c r="H15" s="148">
        <v>0</v>
      </c>
      <c r="I15" s="150">
        <v>168000000</v>
      </c>
      <c r="J15" s="150"/>
      <c r="K15" s="161">
        <v>0</v>
      </c>
      <c r="L15" s="162"/>
    </row>
    <row r="16" spans="1:13">
      <c r="A16" s="4"/>
      <c r="B16" s="8" t="s">
        <v>213</v>
      </c>
      <c r="C16" s="4"/>
      <c r="D16" s="3"/>
      <c r="E16" s="3"/>
      <c r="F16" s="3"/>
      <c r="G16" s="4"/>
      <c r="H16" s="4"/>
      <c r="I16" s="139">
        <v>627000000</v>
      </c>
      <c r="J16" s="139"/>
      <c r="K16" s="161">
        <v>0</v>
      </c>
      <c r="L16" s="139"/>
    </row>
    <row r="17" spans="1:12" ht="42">
      <c r="A17" s="4"/>
      <c r="B17" s="8" t="s">
        <v>214</v>
      </c>
      <c r="C17" s="4"/>
      <c r="D17" s="3"/>
      <c r="E17" s="3"/>
      <c r="F17" s="3"/>
      <c r="G17" s="4"/>
      <c r="H17" s="4"/>
      <c r="I17" s="139">
        <v>185000000</v>
      </c>
      <c r="J17" s="139"/>
      <c r="K17" s="161">
        <v>0</v>
      </c>
      <c r="L17" s="139"/>
    </row>
    <row r="18" spans="1:12" ht="28">
      <c r="A18" s="4"/>
      <c r="B18" s="8" t="s">
        <v>215</v>
      </c>
      <c r="C18" s="4"/>
      <c r="D18" s="3"/>
      <c r="E18" s="3"/>
      <c r="F18" s="3"/>
      <c r="G18" s="4"/>
      <c r="H18" s="4"/>
      <c r="I18" s="139">
        <v>23000000</v>
      </c>
      <c r="J18" s="139"/>
      <c r="K18" s="161">
        <v>0</v>
      </c>
      <c r="L18" s="139"/>
    </row>
    <row r="19" spans="1:12" ht="42">
      <c r="A19" s="4"/>
      <c r="B19" s="8" t="s">
        <v>216</v>
      </c>
      <c r="C19" s="4"/>
      <c r="D19" s="3"/>
      <c r="E19" s="3"/>
      <c r="F19" s="3"/>
      <c r="G19" s="4"/>
      <c r="H19" s="4"/>
      <c r="I19" s="139">
        <v>500000000</v>
      </c>
      <c r="J19" s="139"/>
      <c r="K19" s="161">
        <v>0</v>
      </c>
      <c r="L19" s="139"/>
    </row>
    <row r="20" spans="1:12" ht="23.25" customHeight="1">
      <c r="A20" s="165" t="s">
        <v>7</v>
      </c>
      <c r="B20" s="164" t="s">
        <v>219</v>
      </c>
      <c r="C20" s="149" t="s">
        <v>241</v>
      </c>
      <c r="D20" s="153">
        <v>810</v>
      </c>
      <c r="E20" s="153">
        <v>10</v>
      </c>
      <c r="F20" s="154" t="s">
        <v>224</v>
      </c>
      <c r="G20" s="144">
        <v>12</v>
      </c>
      <c r="H20" s="144">
        <f t="shared" ref="H20:K20" si="4">SUM(H21:H25)</f>
        <v>0</v>
      </c>
      <c r="I20" s="161">
        <f t="shared" si="4"/>
        <v>0</v>
      </c>
      <c r="J20" s="161">
        <f t="shared" si="4"/>
        <v>1503000000</v>
      </c>
      <c r="K20" s="161">
        <f t="shared" si="4"/>
        <v>1503000000</v>
      </c>
      <c r="L20" s="162"/>
    </row>
    <row r="21" spans="1:12" ht="29.25" customHeight="1">
      <c r="A21" s="152"/>
      <c r="B21" s="146" t="s">
        <v>212</v>
      </c>
      <c r="C21" s="146"/>
      <c r="D21" s="155"/>
      <c r="E21" s="156"/>
      <c r="F21" s="156"/>
      <c r="G21" s="147"/>
      <c r="H21" s="148">
        <v>0</v>
      </c>
      <c r="I21" s="150">
        <v>0</v>
      </c>
      <c r="J21" s="150">
        <v>168000000</v>
      </c>
      <c r="K21" s="150">
        <f>+J21</f>
        <v>168000000</v>
      </c>
      <c r="L21" s="162"/>
    </row>
    <row r="22" spans="1:12" ht="20.25" customHeight="1">
      <c r="A22" s="4"/>
      <c r="B22" s="8" t="s">
        <v>213</v>
      </c>
      <c r="C22" s="4"/>
      <c r="D22" s="3"/>
      <c r="E22" s="3"/>
      <c r="F22" s="3"/>
      <c r="G22" s="4"/>
      <c r="H22" s="4"/>
      <c r="I22" s="139"/>
      <c r="J22" s="139">
        <v>627000000</v>
      </c>
      <c r="K22" s="150">
        <f t="shared" ref="K22:K25" si="5">+J22</f>
        <v>627000000</v>
      </c>
      <c r="L22" s="139"/>
    </row>
    <row r="23" spans="1:12" ht="42">
      <c r="A23" s="4"/>
      <c r="B23" s="8" t="s">
        <v>214</v>
      </c>
      <c r="C23" s="4"/>
      <c r="D23" s="3"/>
      <c r="E23" s="3"/>
      <c r="F23" s="3"/>
      <c r="G23" s="4"/>
      <c r="H23" s="4"/>
      <c r="I23" s="139"/>
      <c r="J23" s="139">
        <v>185000000</v>
      </c>
      <c r="K23" s="150">
        <f t="shared" si="5"/>
        <v>185000000</v>
      </c>
      <c r="L23" s="139"/>
    </row>
    <row r="24" spans="1:12" ht="28">
      <c r="A24" s="4"/>
      <c r="B24" s="8" t="s">
        <v>215</v>
      </c>
      <c r="C24" s="4"/>
      <c r="D24" s="3"/>
      <c r="E24" s="3"/>
      <c r="F24" s="3"/>
      <c r="G24" s="4"/>
      <c r="H24" s="4"/>
      <c r="I24" s="139"/>
      <c r="J24" s="139">
        <v>23000000</v>
      </c>
      <c r="K24" s="150">
        <f t="shared" si="5"/>
        <v>23000000</v>
      </c>
      <c r="L24" s="139"/>
    </row>
    <row r="25" spans="1:12" ht="42">
      <c r="A25" s="4"/>
      <c r="B25" s="8" t="s">
        <v>216</v>
      </c>
      <c r="C25" s="4"/>
      <c r="D25" s="3"/>
      <c r="E25" s="3"/>
      <c r="F25" s="3"/>
      <c r="G25" s="4"/>
      <c r="H25" s="4"/>
      <c r="I25" s="139"/>
      <c r="J25" s="139">
        <v>500000000</v>
      </c>
      <c r="K25" s="150">
        <f t="shared" si="5"/>
        <v>500000000</v>
      </c>
      <c r="L25" s="139"/>
    </row>
  </sheetData>
  <mergeCells count="17">
    <mergeCell ref="C9:C10"/>
    <mergeCell ref="D9:D10"/>
    <mergeCell ref="E9:E10"/>
    <mergeCell ref="J8:L8"/>
    <mergeCell ref="A9:A10"/>
    <mergeCell ref="B9:B10"/>
    <mergeCell ref="F9:F10"/>
    <mergeCell ref="G9:G10"/>
    <mergeCell ref="I9:J9"/>
    <mergeCell ref="K9:K10"/>
    <mergeCell ref="L9:L10"/>
    <mergeCell ref="A7:L7"/>
    <mergeCell ref="A2:L2"/>
    <mergeCell ref="A3:L3"/>
    <mergeCell ref="A4:L4"/>
    <mergeCell ref="A5:L5"/>
    <mergeCell ref="A6:L6"/>
  </mergeCells>
  <pageMargins left="0.7" right="0.17" top="0.6" bottom="0.31" header="0.3" footer="0.3"/>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Biểu 01</vt:lpstr>
      <vt:lpstr>Sheet2</vt:lpstr>
      <vt:lpstr>Sheet3</vt:lpstr>
      <vt:lpstr>biểu 02</vt:lpstr>
      <vt:lpstr>'Biểu 01'!Print_Area</vt:lpstr>
      <vt:lpstr>'biểu 02'!Print_Area</vt:lpstr>
      <vt:lpstr>'Biểu 01'!Print_Titles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2026-03-28T14:30:29Z</cp:lastPrinted>
  <dcterms:created xsi:type="dcterms:W3CDTF">2026-03-23T07:24:32Z</dcterms:created>
  <dcterms:modified xsi:type="dcterms:W3CDTF">2026-03-29T03:59:04Z</dcterms:modified>
</cp:coreProperties>
</file>